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5" name="_xlnm._FilterDatabase">'Mecánicas'!$A$1:$F$20</definedName>
    <definedName hidden="1" localSheetId="0" name="Z_250DFDFE_E8AE_4BE0_8EE8_05F8A12698B2_.wvu.FilterData">Seeds!$A$1:$AG$667</definedName>
    <definedName hidden="1" localSheetId="1" name="Z_F361324A_3F0A_4272_8B45_9672B66BB8BD_.wvu.FilterData">'Seeds (no hacer)'!$A$1:$Y$65</definedName>
    <definedName hidden="1" localSheetId="0" name="Z_FBF8B192_5981_4377_84CA_39C645825890_.wvu.FilterData">Seeds!$A$1:$AF$667</definedName>
    <definedName hidden="1" localSheetId="1" name="Z_FBF8B192_5981_4377_84CA_39C645825890_.wvu.FilterData">'Seeds (no hacer)'!$A$1:$Y$65</definedName>
    <definedName hidden="1" localSheetId="1" name="Z_016C9612_5FE6_40B5_B39B_B71169B45741_.wvu.FilterData">'Seeds (no hacer)'!$A$1:$AA$65</definedName>
    <definedName hidden="1" localSheetId="0" name="Z_4BE7ADCA_6D3D_4573_AC2E_2A212A6AF234_.wvu.FilterData">Seeds!$A$1:$AF$667</definedName>
    <definedName hidden="1" localSheetId="0" name="Z_06F0E1CF_4D07_4C29_A1EA_8E013356D7A0_.wvu.FilterData">Seeds!$A$1:$AG$667</definedName>
    <definedName hidden="1" localSheetId="1" name="Z_06F0E1CF_4D07_4C29_A1EA_8E013356D7A0_.wvu.FilterData">'Seeds (no hacer)'!$B$1:$P$65</definedName>
    <definedName hidden="1" localSheetId="1" name="Z_AD02D9AF_84DF_4472_87DB_D4F872D29C70_.wvu.FilterData">'Seeds (no hacer)'!$A$1:$Y$65</definedName>
    <definedName hidden="1" localSheetId="1" name="Z_34575198_81B7_492E_88BF_9754DF970756_.wvu.FilterData">'Seeds (no hacer)'!$A$1:$Y$65</definedName>
    <definedName hidden="1" localSheetId="0" name="Z_A41636D2_8B38_4C11_B4FF_D75622A98D2A_.wvu.FilterData">Seeds!$A$1:$AG$667</definedName>
    <definedName hidden="1" localSheetId="1" name="Z_1B22876A_766C_4406_BDE9_897B2BAFD0DD_.wvu.FilterData">'Seeds (no hacer)'!$A$1:$Y$65</definedName>
    <definedName hidden="1" localSheetId="1" name="Z_91489454_B9E7_430B_AB59_3F29038B42AC_.wvu.FilterData">'Seeds (no hacer)'!$A$1:$Y$65</definedName>
    <definedName hidden="1" localSheetId="1" name="Z_D1127245_5CDA_4532_B072_A57982DB5384_.wvu.FilterData">'Seeds (no hacer)'!$A$1:$Y$65</definedName>
    <definedName hidden="1" localSheetId="1" name="Z_5ABC6E50_7A92_4423_A439_579B5CFC7DB6_.wvu.FilterData">'Seeds (no hacer)'!$A$1:$Y$65</definedName>
    <definedName hidden="1" localSheetId="1" name="Z_A06694F5_0FD1_4096_AB62_48A1040EC745_.wvu.FilterData">'Seeds (no hacer)'!$A$1:$Y$65</definedName>
    <definedName hidden="1" localSheetId="1" name="Z_791A2BE4_13AF_43B0_90B9_0F5DE7411484_.wvu.FilterData">'Seeds (no hacer)'!$A$1:$Y$65</definedName>
    <definedName hidden="1" localSheetId="0" name="Z_9BBA8747_7DC1_493A_B53D_11B718B21B03_.wvu.FilterData">Seeds!$A$1:$AF$667</definedName>
    <definedName hidden="1" localSheetId="0" name="Z_F7D8D8DF_EA0B_4D92_98EA_9D072F5308A2_.wvu.FilterData">Seeds!$A$1:$AF$667</definedName>
    <definedName hidden="1" localSheetId="1" name="Z_F7D8D8DF_EA0B_4D92_98EA_9D072F5308A2_.wvu.FilterData">'Seeds (no hacer)'!$A$1:$W$14</definedName>
    <definedName hidden="1" localSheetId="0" name="Z_12A46FAF_511A_4E54_B8F0_1BB563CF7EF1_.wvu.FilterData">Seeds!$A$1:$AF$667</definedName>
    <definedName hidden="1" localSheetId="0" name="Z_47C0BA4E_C41E_4A06_942E_7DED5DD7D361_.wvu.FilterData">Seeds!$A$1:$AF$667</definedName>
    <definedName hidden="1" localSheetId="1" name="Z_15A34149_1443_42FA_AAF5_1A697E48633B_.wvu.FilterData">'Seeds (no hacer)'!$A$1:$Y$65</definedName>
    <definedName hidden="1" localSheetId="1" name="Z_61CAD8E5_BE1D_4574_852A_4A54E5DC2562_.wvu.FilterData">'Seeds (no hacer)'!$A$1:$AA$65</definedName>
    <definedName hidden="1" localSheetId="1" name="Z_7975290D_4EA1_4F49_B686_05C31E90BFDB_.wvu.FilterData">'Seeds (no hacer)'!$A$1:$Y$65</definedName>
    <definedName hidden="1" localSheetId="1" name="Z_E68189B9_3313_4325_B1F4_CBA10643BD4E_.wvu.FilterData">'Seeds (no hacer)'!$A$1:$Y$65</definedName>
    <definedName hidden="1" localSheetId="1" name="Z_9003048E_77AB_4FD0_892A_9151EC5E9760_.wvu.FilterData">'Seeds (no hacer)'!$A$1:$Y$65</definedName>
    <definedName hidden="1" localSheetId="1" name="Z_9302B128_AA4D_4743_BE48_F18E77423C05_.wvu.FilterData">'Seeds (no hacer)'!$A$1:$Y$65</definedName>
    <definedName hidden="1" localSheetId="1" name="Z_9EAF3EBA_1B28_4DD9_8771_ED3BF7663872_.wvu.FilterData">'Seeds (no hacer)'!$A$1:$Y$65</definedName>
    <definedName hidden="1" localSheetId="0" name="Z_8BAA5102_8A26_410A_917E_A94CE3C29145_.wvu.FilterData">Seeds!$A$1:$AG$667</definedName>
    <definedName hidden="1" localSheetId="0" name="Z_E01DE95E_2B62_44D0_88B6_DB60D4009B7D_.wvu.FilterData">Seeds!$A$1:$AF$667</definedName>
    <definedName hidden="1" localSheetId="0" name="Z_38C21E22_E8FB_4BAD_9B36_37891D8A5882_.wvu.FilterData">Seeds!$A$1:$AF$667</definedName>
    <definedName hidden="1" localSheetId="1" name="Z_ADABA35B_67BF_4D45_BB9A_D0F6FCA32E10_.wvu.FilterData">'Seeds (no hacer)'!$A$1:$Y$65</definedName>
    <definedName hidden="1" localSheetId="0" name="Z_7A193D9F_8F0D_4134_A9DF_F2030D8E50F1_.wvu.FilterData">Seeds!$A$1:$AF$667</definedName>
    <definedName hidden="1" localSheetId="0" name="Z_A11A1374_F736_4B36_ACDF_BC594817FE76_.wvu.FilterData">Seeds!$A$1:$AG$667</definedName>
    <definedName hidden="1" localSheetId="1" name="Z_5DD37C8B_40AA_4DD6_A4A1_DF87707A6335_.wvu.FilterData">'Seeds (no hacer)'!$A$1:$Y$65</definedName>
    <definedName hidden="1" localSheetId="1" name="Z_9CED88CC_8503_41A3_8E5E_CB4575F72F1F_.wvu.FilterData">'Seeds (no hacer)'!$A$1:$Y$65</definedName>
    <definedName hidden="1" localSheetId="1" name="Z_B1099B28_7935_4394_9DC3_BA3C9C28006A_.wvu.FilterData">'Seeds (no hacer)'!$A$1:$Y$65</definedName>
    <definedName hidden="1" localSheetId="1" name="Z_1B193723_3810_4141_BBAC_92AB8CFA00ED_.wvu.FilterData">'Seeds (no hacer)'!$A$1:$AA$65</definedName>
    <definedName hidden="1" localSheetId="1" name="Z_D8BD833F_7C3D_4F9F_B9C9_5DCECCFE40EF_.wvu.FilterData">'Seeds (no hacer)'!$A$1:$AA$65</definedName>
    <definedName hidden="1" localSheetId="1" name="Z_9DC344FA_05DA_4746_A8D3_7C7ADB127D04_.wvu.FilterData">'Seeds (no hacer)'!$A$1:$Y$65</definedName>
    <definedName hidden="1" localSheetId="1" name="Z_6B615EA3_B390_47E5_873B_D3CE51A8B71A_.wvu.FilterData">'Seeds (no hacer)'!$A$1:$Y$65</definedName>
    <definedName hidden="1" localSheetId="1" name="Z_7F4D68DD_06DA_4F64_8545_091F763A2B44_.wvu.FilterData">'Seeds (no hacer)'!$A$1:$Y$65</definedName>
    <definedName hidden="1" localSheetId="1" name="Z_53273DF8_2F56_4F1B_9894_2137D90E6214_.wvu.FilterData">'Seeds (no hacer)'!$A$1:$Y$65</definedName>
    <definedName hidden="1" localSheetId="0" name="Z_156933C0_309C_4F7E_B1DB_74ADE6DE3FDB_.wvu.FilterData">Seeds!$A$1:$AG$667</definedName>
    <definedName hidden="1" localSheetId="0" name="Z_3D40107D_1449_4B5C_983C_A2768D294C19_.wvu.FilterData">Seeds!$A$1:$AG$667</definedName>
    <definedName hidden="1" localSheetId="1" name="Z_3D40107D_1449_4B5C_983C_A2768D294C19_.wvu.FilterData">'Seeds (no hacer)'!$A$1:$W$26</definedName>
    <definedName hidden="1" localSheetId="0" name="Z_0D448054_F476_4245_9567_D2593747CEDB_.wvu.FilterData">Seeds!$A$1:$AF$667</definedName>
    <definedName hidden="1" localSheetId="1" name="Z_CAF788A1_0855_443D_842C_A960619ECEDB_.wvu.FilterData">'Seeds (no hacer)'!$A$1:$AA$65</definedName>
    <definedName hidden="1" localSheetId="1" name="Z_6AAE5640_BC18_493B_875F_957D7FEC8B76_.wvu.FilterData">'Seeds (no hacer)'!$A$1:$Y$65</definedName>
    <definedName hidden="1" localSheetId="0" name="Z_930BDF1A_5E49_465A_B452_222B8250BD48_.wvu.FilterData">Seeds!$A$1:$AF$667</definedName>
    <definedName hidden="1" localSheetId="1" name="Z_48B47D82_2A1C_47A9_91F2_33B83AD92BC1_.wvu.FilterData">'Seeds (no hacer)'!$A$1:$Y$65</definedName>
    <definedName hidden="1" localSheetId="1" name="Z_6DEF08F6_1443_4317_AB3D_38CE65DE757D_.wvu.FilterData">'Seeds (no hacer)'!$A$1:$Y$65</definedName>
    <definedName hidden="1" localSheetId="1" name="Z_24374C2C_EFF9_47D0_B93C_AE2EA0BA16BD_.wvu.FilterData">'Seeds (no hacer)'!$A$1:$Y$65</definedName>
    <definedName hidden="1" localSheetId="0" name="Z_8DDF414F_BD0F_44E8_AE10_26942E2B4DA9_.wvu.FilterData">Seeds!$A$1:$AG$667</definedName>
    <definedName hidden="1" localSheetId="1" name="Z_AD67A00E_8756_493B_9AC2_152AC68CAA86_.wvu.FilterData">'Seeds (no hacer)'!$A$1:$Y$65</definedName>
    <definedName hidden="1" localSheetId="1" name="Z_E6568B2C_1FA3_402A_AD66_D7D04E44C11C_.wvu.FilterData">'Seeds (no hacer)'!$A$1:$Y$65</definedName>
    <definedName hidden="1" localSheetId="1" name="Z_16D02BB5_B085_48EB_BAA6_6B1E0814559C_.wvu.FilterData">'Seeds (no hacer)'!$A$1:$Y$65</definedName>
    <definedName hidden="1" localSheetId="1" name="Z_AB1EAC81_89C1_405D_9614_56F012466477_.wvu.FilterData">'Seeds (no hacer)'!$A$1:$AA$65</definedName>
    <definedName hidden="1" localSheetId="1" name="Z_1AF858BA_382C_4305_890B_A15212E54907_.wvu.FilterData">'Seeds (no hacer)'!$A$1:$Y$65</definedName>
    <definedName hidden="1" localSheetId="1" name="Z_872FBB95_1C48_45CA_9411_A74595652398_.wvu.FilterData">'Seeds (no hacer)'!$A$1:$Y$65</definedName>
    <definedName hidden="1" localSheetId="1" name="Z_B8E0823A_815E_4456_84B7_56A7406429AD_.wvu.FilterData">'Seeds (no hacer)'!$A$1:$Y$65</definedName>
    <definedName hidden="1" localSheetId="1" name="Z_02B73CF7_4E58_4F64_9DDF_4F9DA209A51F_.wvu.FilterData">'Seeds (no hacer)'!$A$1:$Y$65</definedName>
    <definedName hidden="1" localSheetId="0" name="Z_91F52347_E1F1_45A8_9435_E8AB2BE65EF9_.wvu.FilterData">Seeds!$A$1:$AG$667</definedName>
    <definedName hidden="1" localSheetId="1" name="Z_91F52347_E1F1_45A8_9435_E8AB2BE65EF9_.wvu.FilterData">'Seeds (no hacer)'!$D$1:$D$65</definedName>
    <definedName hidden="1" localSheetId="1" name="Z_CAE5798C_0140_4553_8021_1CD0BA01DC32_.wvu.FilterData">'Seeds (no hacer)'!$A$1:$Y$65</definedName>
    <definedName hidden="1" localSheetId="1" name="Z_82B21417_660A_469C_8269_274BC01EAF40_.wvu.FilterData">'Seeds (no hacer)'!$A$1:$Y$65</definedName>
    <definedName hidden="1" localSheetId="0" name="Z_F1D3AB3E_990B_486A_9EC3_CC9D9EF3608D_.wvu.FilterData">Seeds!$A$1:$AG$667</definedName>
    <definedName hidden="1" localSheetId="1" name="Z_F1D3AB3E_990B_486A_9EC3_CC9D9EF3608D_.wvu.FilterData">'Seeds (no hacer)'!$J$1:$J$14</definedName>
    <definedName hidden="1" localSheetId="1" name="Z_B7758CD6_AF24_460E_BD7A_6DA16DB144C1_.wvu.FilterData">'Seeds (no hacer)'!$A$1:$Y$65</definedName>
    <definedName hidden="1" localSheetId="1" name="Z_A99E953A_B2DB_45EF_A3F2_FA5D66F2D5F9_.wvu.FilterData">'Seeds (no hacer)'!$A$1:$X$65</definedName>
    <definedName hidden="1" localSheetId="0" name="Z_9CCE1D3E_ADA8_4BC8_8C4B_F41F9234F765_.wvu.FilterData">Seeds!$A$1:$AG$667</definedName>
    <definedName hidden="1" localSheetId="1" name="Z_9CCE1D3E_ADA8_4BC8_8C4B_F41F9234F765_.wvu.FilterData">'Seeds (no hacer)'!$J$1:$J$14</definedName>
    <definedName hidden="1" localSheetId="1" name="Z_09A55687_49F4_41A5_8EEF_FCAA668C3E55_.wvu.FilterData">'Seeds (no hacer)'!$A$1:$Y$65</definedName>
    <definedName hidden="1" localSheetId="1" name="Z_66197423_1044_4A3C_AAF6_02BD56ED9D6A_.wvu.FilterData">'Seeds (no hacer)'!$A$1:$Y$65</definedName>
    <definedName hidden="1" localSheetId="1" name="Z_685AE70D_7909_4E7A_B2B2_4AAE770A5243_.wvu.FilterData">'Seeds (no hacer)'!$A$1:$Y$65</definedName>
    <definedName hidden="1" localSheetId="1" name="Z_7E22E235_075D_4E9F_9CBC_099B5804166E_.wvu.FilterData">'Seeds (no hacer)'!$A$1:$Y$65</definedName>
    <definedName hidden="1" localSheetId="1" name="Z_52537B86_344D_4C66_8891_B3E25BC600E3_.wvu.FilterData">'Seeds (no hacer)'!$A$1:$Y$65</definedName>
    <definedName hidden="1" localSheetId="0" name="Z_63541D28_0D48_4ABF_9ABF_FD933936F6A3_.wvu.FilterData">Seeds!$A$1:$AF$667</definedName>
    <definedName hidden="1" localSheetId="1" name="Z_63541D28_0D48_4ABF_9ABF_FD933936F6A3_.wvu.FilterData">'Seeds (no hacer)'!$B$1:$J$14</definedName>
    <definedName hidden="1" localSheetId="0" name="Z_8E79A307_29A9_4D13_AF2D_9814072B184E_.wvu.FilterData">Seeds!$A$1:$AF$667</definedName>
    <definedName hidden="1" localSheetId="1" name="Z_8E79A307_29A9_4D13_AF2D_9814072B184E_.wvu.FilterData">'Seeds (no hacer)'!$F$1:$F$14</definedName>
    <definedName hidden="1" localSheetId="1" name="Z_CD3B3EF3_4C5C_431F_B4E8_72BB9137D9B3_.wvu.FilterData">'Seeds (no hacer)'!$A$1:$Y$65</definedName>
    <definedName hidden="1" localSheetId="1" name="Z_EDE58996_6E6D_4756_9010_F06B257C288B_.wvu.FilterData">'Seeds (no hacer)'!$A$1:$AA$65</definedName>
    <definedName hidden="1" localSheetId="1" name="Z_C5BCDD25_3F63_494B_A8B7_55C217AE16AC_.wvu.FilterData">'Seeds (no hacer)'!$A$1:$Y$65</definedName>
    <definedName hidden="1" localSheetId="0" name="Z_DFD3C4A5_8F91_4FAE_A6AF_1CDFB99DD382_.wvu.FilterData">Seeds!$A$1:$AG$667</definedName>
    <definedName hidden="1" localSheetId="1" name="Z_085D4823_55D9_41CC_BCDB_209D1B8A9CEE_.wvu.FilterData">'Seeds (no hacer)'!$A$1:$AA$65</definedName>
    <definedName hidden="1" localSheetId="1" name="Z_F2DC0294_03D1_49ED_88EB_D34EA252F90A_.wvu.FilterData">'Seeds (no hacer)'!$A$1:$Y$65</definedName>
    <definedName hidden="1" localSheetId="0" name="Z_24481E6A_FC09_45F5_B9E7_484878C99681_.wvu.FilterData">Seeds!$A$1:$AF$667</definedName>
    <definedName hidden="1" localSheetId="1" name="Z_69CDCABF_F3ED_423C_ABDB_5D89F209965B_.wvu.FilterData">'Seeds (no hacer)'!$A$1:$AA$65</definedName>
    <definedName hidden="1" localSheetId="0" name="Z_3FBD577A_3E81_4D27_9A23_85F8FD3EEC6D_.wvu.FilterData">Seeds!$A$1:$AG$667</definedName>
  </definedNames>
  <calcPr/>
  <customWorkbookViews>
    <customWorkbookView activeSheetId="0" maximized="1" windowHeight="0" windowWidth="0" guid="{91489454-B9E7-430B-AB59-3F29038B42AC}" name="Filtro 17"/>
    <customWorkbookView activeSheetId="0" maximized="1" windowHeight="0" windowWidth="0" guid="{9DC344FA-05DA-4746-A8D3-7C7ADB127D04}" name="Filtro 18"/>
    <customWorkbookView activeSheetId="0" maximized="1" windowHeight="0" windowWidth="0" guid="{1B193723-3810-4141-BBAC-92AB8CFA00ED}" name="Filtro 59"/>
    <customWorkbookView activeSheetId="0" maximized="1" windowHeight="0" windowWidth="0" guid="{E6568B2C-1FA3-402A-AD66-D7D04E44C11C}" name="Filtro 15"/>
    <customWorkbookView activeSheetId="0" maximized="1" windowHeight="0" windowWidth="0" guid="{1AF858BA-382C-4305-890B-A15212E54907}" name="Filtro 16"/>
    <customWorkbookView activeSheetId="0" maximized="1" windowHeight="0" windowWidth="0" guid="{E68189B9-3313-4325-B1F4-CBA10643BD4E}" name="Filtro 57"/>
    <customWorkbookView activeSheetId="0" maximized="1" windowHeight="0" windowWidth="0" guid="{1B22876A-766C-4406-BDE9-897B2BAFD0DD}" name="Filtro 13"/>
    <customWorkbookView activeSheetId="0" maximized="1" windowHeight="0" windowWidth="0" guid="{52537B86-344D-4C66-8891-B3E25BC600E3}" name="Filtro 58"/>
    <customWorkbookView activeSheetId="0" maximized="1" windowHeight="0" windowWidth="0" guid="{AD67A00E-8756-493B-9AC2-152AC68CAA86}" name="Filtro 14"/>
    <customWorkbookView activeSheetId="0" maximized="1" windowHeight="0" windowWidth="0" guid="{66197423-1044-4A3C-AAF6-02BD56ED9D6A}" name="Filtro 55"/>
    <customWorkbookView activeSheetId="0" maximized="1" windowHeight="0" windowWidth="0" guid="{7E22E235-075D-4E9F-9CBC-099B5804166E}" name="Filtro 11"/>
    <customWorkbookView activeSheetId="0" maximized="1" windowHeight="0" windowWidth="0" guid="{09A55687-49F4-41A5-8EEF-FCAA668C3E55}" name="Filtro 56"/>
    <customWorkbookView activeSheetId="0" maximized="1" windowHeight="0" windowWidth="0" guid="{5ABC6E50-7A92-4423-A439-579B5CFC7DB6}" name="Filtro 12"/>
    <customWorkbookView activeSheetId="0" maximized="1" windowHeight="0" windowWidth="0" guid="{872FBB95-1C48-45CA-9411-A74595652398}" name="Filtro 53"/>
    <customWorkbookView activeSheetId="0" maximized="1" windowHeight="0" windowWidth="0" guid="{9003048E-77AB-4FD0-892A-9151EC5E9760}" name="Filtro 10"/>
    <customWorkbookView activeSheetId="0" maximized="1" windowHeight="0" windowWidth="0" guid="{6B615EA3-B390-47E5-873B-D3CE51A8B71A}" name="Filtro 51"/>
    <customWorkbookView activeSheetId="0" maximized="1" windowHeight="0" windowWidth="0" guid="{47C0BA4E-C41E-4A06-942E-7DED5DD7D361}" name="Manolo BNCC pendientes"/>
    <customWorkbookView activeSheetId="0" maximized="1" windowHeight="0" windowWidth="0" guid="{F2DC0294-03D1-49ED-88EB-D34EA252F90A}" name="Filtro 52"/>
    <customWorkbookView activeSheetId="0" maximized="1" windowHeight="0" windowWidth="0" guid="{5DD37C8B-40AA-4DD6-A4A1-DF87707A6335}" name="Filtro 50"/>
    <customWorkbookView activeSheetId="0" maximized="1" windowHeight="0" windowWidth="0" guid="{12A46FAF-511A-4E54-B8F0-1BB563CF7EF1}" name="Single Choice"/>
    <customWorkbookView activeSheetId="0" maximized="1" windowHeight="0" windowWidth="0" guid="{250DFDFE-E8AE-4BE0-8EE8-05F8A12698B2}" name="Erica"/>
    <customWorkbookView activeSheetId="0" maximized="1" windowHeight="0" windowWidth="0" guid="{9BBA8747-7DC1-493A-B53D-11B718B21B03}" name="Order"/>
    <customWorkbookView activeSheetId="0" maximized="1" windowHeight="0" windowWidth="0" guid="{CD3B3EF3-4C5C-431F-B4E8-72BB9137D9B3}" name="Filtro 28"/>
    <customWorkbookView activeSheetId="0" maximized="1" windowHeight="0" windowWidth="0" guid="{B7758CD6-AF24-460E-BD7A-6DA16DB144C1}" name="Filtro 29"/>
    <customWorkbookView activeSheetId="0" maximized="1" windowHeight="0" windowWidth="0" guid="{C5BCDD25-3F63-494B-A8B7-55C217AE16AC}" name="Filtro 26"/>
    <customWorkbookView activeSheetId="0" maximized="1" windowHeight="0" windowWidth="0" guid="{7975290D-4EA1-4F49-B686-05C31E90BFDB}" name="Filtro 27"/>
    <customWorkbookView activeSheetId="0" maximized="1" windowHeight="0" windowWidth="0" guid="{F7D8D8DF-EA0B-4D92-98EA-9D072F5308A2}" name="Filtro 8"/>
    <customWorkbookView activeSheetId="0" maximized="1" windowHeight="0" windowWidth="0" guid="{791A2BE4-13AF-43B0-90B9-0F5DE7411484}" name="Filtro 24"/>
    <customWorkbookView activeSheetId="0" maximized="1" windowHeight="0" windowWidth="0" guid="{685AE70D-7909-4E7A-B2B2-4AAE770A5243}" name="Filtro 25"/>
    <customWorkbookView activeSheetId="0" maximized="1" windowHeight="0" windowWidth="0" guid="{FBF8B192-5981-4377-84CA-39C645825890}" name="Filtro 9"/>
    <customWorkbookView activeSheetId="0" maximized="1" windowHeight="0" windowWidth="0" guid="{53273DF8-2F56-4F1B-9894-2137D90E6214}" name="Filtro 22"/>
    <customWorkbookView activeSheetId="0" maximized="1" windowHeight="0" windowWidth="0" guid="{AB1EAC81-89C1-405D-9614-56F012466477}" name="Filtro 66"/>
    <customWorkbookView activeSheetId="0" maximized="1" windowHeight="0" windowWidth="0" guid="{CAF788A1-0855-443D-842C-A960619ECEDB}" name="Filtro 67"/>
    <customWorkbookView activeSheetId="0" maximized="1" windowHeight="0" windowWidth="0" guid="{B1099B28-7935-4394-9DC3-BA3C9C28006A}" name="Filtro 23"/>
    <customWorkbookView activeSheetId="0" maximized="1" windowHeight="0" windowWidth="0" guid="{A41636D2-8B38-4C11-B4FF-D75622A98D2A}" name="Colores tablas"/>
    <customWorkbookView activeSheetId="0" maximized="1" windowHeight="0" windowWidth="0" guid="{9302B128-AA4D-4743-BE48-F18E77423C05}" name="Filtro 20"/>
    <customWorkbookView activeSheetId="0" maximized="1" windowHeight="0" windowWidth="0" guid="{61CAD8E5-BE1D-4574-852A-4A54E5DC2562}" name="Filtro 64"/>
    <customWorkbookView activeSheetId="0" maximized="1" windowHeight="0" windowWidth="0" guid="{6DEF08F6-1443-4317-AB3D-38CE65DE757D}" name="Filtro 21"/>
    <customWorkbookView activeSheetId="0" maximized="1" windowHeight="0" windowWidth="0" guid="{085D4823-55D9-41CC-BCDB-209D1B8A9CEE}" name="Filtro 65"/>
    <customWorkbookView activeSheetId="0" maximized="1" windowHeight="0" windowWidth="0" guid="{7A193D9F-8F0D-4134-A9DF-F2030D8E50F1}" name="Traducão brasil"/>
    <customWorkbookView activeSheetId="0" maximized="1" windowHeight="0" windowWidth="0" guid="{EDE58996-6E6D-4756-9010-F06B257C288B}" name="Filtro 62"/>
    <customWorkbookView activeSheetId="0" maximized="1" windowHeight="0" windowWidth="0" guid="{016C9612-5FE6-40B5-B39B-B71169B45741}" name="Filtro 63"/>
    <customWorkbookView activeSheetId="0" maximized="1" windowHeight="0" windowWidth="0" guid="{69CDCABF-F3ED-423C-ABDB-5D89F209965B}" name="Filtro 60"/>
    <customWorkbookView activeSheetId="0" maximized="1" windowHeight="0" windowWidth="0" guid="{D8BD833F-7C3D-4F9F-B9C9-5DCECCFE40EF}" name="Filtro 61"/>
    <customWorkbookView activeSheetId="0" maximized="1" windowHeight="0" windowWidth="0" guid="{DFD3C4A5-8F91-4FAE-A6AF-1CDFB99DD382}" name="BNCC"/>
    <customWorkbookView activeSheetId="0" maximized="1" windowHeight="0" windowWidth="0" guid="{24481E6A-FC09-45F5-B9E7-484878C99681}" name="Ana"/>
    <customWorkbookView activeSheetId="0" maximized="1" windowHeight="0" windowWidth="0" guid="{A99E953A-B2DB-45EF-A3F2-FA5D66F2D5F9}" name="Filtro 19"/>
    <customWorkbookView activeSheetId="0" maximized="1" windowHeight="0" windowWidth="0" guid="{F361324A-3F0A-4272-8B45-9672B66BB8BD}" name="Filtro 39"/>
    <customWorkbookView activeSheetId="0" maximized="1" windowHeight="0" windowWidth="0" guid="{4BE7ADCA-6D3D-4573-AC2E-2A212A6AF234}" name="Orto+cast"/>
    <customWorkbookView activeSheetId="0" maximized="1" windowHeight="0" windowWidth="0" guid="{A06694F5-0FD1-4096-AB62-48A1040EC745}" name="Filtro 37"/>
    <customWorkbookView activeSheetId="0" maximized="1" windowHeight="0" windowWidth="0" guid="{7F4D68DD-06DA-4F64-8545-091F763A2B44}" name="Filtro 38"/>
    <customWorkbookView activeSheetId="0" maximized="1" windowHeight="0" windowWidth="0" guid="{AD02D9AF-84DF-4472-87DB-D4F872D29C70}" name="Filtro 35"/>
    <customWorkbookView activeSheetId="0" maximized="1" windowHeight="0" windowWidth="0" guid="{34575198-81B7-492E-88BF-9754DF970756}" name="Filtro 36"/>
    <customWorkbookView activeSheetId="0" maximized="1" windowHeight="0" windowWidth="0" guid="{CAE5798C-0140-4553-8021-1CD0BA01DC32}" name="Filtro 33"/>
    <customWorkbookView activeSheetId="0" maximized="1" windowHeight="0" windowWidth="0" guid="{ADABA35B-67BF-4D45-BB9A-D0F6FCA32E10}" name="Filtro 34"/>
    <customWorkbookView activeSheetId="0" maximized="1" windowHeight="0" windowWidth="0" guid="{D1127245-5CDA-4532-B072-A57982DB5384}" name="Filtro 31"/>
    <customWorkbookView activeSheetId="0" maximized="1" windowHeight="0" windowWidth="0" guid="{9EAF3EBA-1B28-4DD9-8771-ED3BF7663872}" name="Filtro 32"/>
    <customWorkbookView activeSheetId="0" maximized="1" windowHeight="0" windowWidth="0" guid="{16D02BB5-B085-48EB-BAA6-6B1E0814559C}" name="Filtro 30"/>
    <customWorkbookView activeSheetId="0" maximized="1" windowHeight="0" windowWidth="0" guid="{930BDF1A-5E49-465A-B452-222B8250BD48}" name="Match"/>
    <customWorkbookView activeSheetId="0" maximized="1" windowHeight="0" windowWidth="0" guid="{E01DE95E-2B62-44D0-88B6-DB60D4009B7D}" name="Isa"/>
    <customWorkbookView activeSheetId="0" maximized="1" windowHeight="0" windowWidth="0" guid="{F1D3AB3E-990B-486A-9EC3-CC9D9EF3608D}" name="Filtro 4"/>
    <customWorkbookView activeSheetId="0" maximized="1" windowHeight="0" windowWidth="0" guid="{91F52347-E1F1-45A8-9435-E8AB2BE65EF9}" name="Filtro 5"/>
    <customWorkbookView activeSheetId="0" maximized="1" windowHeight="0" windowWidth="0" guid="{06F0E1CF-4D07-4C29-A1EA-8E013356D7A0}" name="Filtro 6"/>
    <customWorkbookView activeSheetId="0" maximized="1" windowHeight="0" windowWidth="0" guid="{38C21E22-E8FB-4BAD-9B36-37891D8A5882}" name="Pendiente"/>
    <customWorkbookView activeSheetId="0" maximized="1" windowHeight="0" windowWidth="0" guid="{3D40107D-1449-4B5C-983C-A2768D294C19}" name="Filtro 7"/>
    <customWorkbookView activeSheetId="0" maximized="1" windowHeight="0" windowWidth="0" guid="{63541D28-0D48-4ABF-9ABF-FD933936F6A3}" name="Filtro 1"/>
    <customWorkbookView activeSheetId="0" maximized="1" windowHeight="0" windowWidth="0" guid="{8E79A307-29A9-4D13-AF2D-9814072B184E}" name="Filtro 2"/>
    <customWorkbookView activeSheetId="0" maximized="1" windowHeight="0" windowWidth="0" guid="{9CCE1D3E-ADA8-4BC8-8C4B-F41F9234F765}" name="Filtro 3"/>
    <customWorkbookView activeSheetId="0" maximized="1" windowHeight="0" windowWidth="0" guid="{48B47D82-2A1C-47A9-91F2-33B83AD92BC1}" name="Filtro 48"/>
    <customWorkbookView activeSheetId="0" maximized="1" windowHeight="0" windowWidth="0" guid="{B8E0823A-815E-4456-84B7-56A7406429AD}" name="Filtro 46"/>
    <customWorkbookView activeSheetId="0" maximized="1" windowHeight="0" windowWidth="0" guid="{6AAE5640-BC18-493B-875F-957D7FEC8B76}" name="Filtro 47"/>
    <customWorkbookView activeSheetId="0" maximized="1" windowHeight="0" windowWidth="0" guid="{3FBD577A-3E81-4D27-9A23-85F8FD3EEC6D}" name="CLOZE TECLADOS"/>
    <customWorkbookView activeSheetId="0" maximized="1" windowHeight="0" windowWidth="0" guid="{02B73CF7-4E58-4F64-9DDF-4F9DA209A51F}" name="Filtro 44"/>
    <customWorkbookView activeSheetId="0" maximized="1" windowHeight="0" windowWidth="0" guid="{15A34149-1443-42FA-AAF5-1A697E48633B}" name="Filtro 45"/>
    <customWorkbookView activeSheetId="0" maximized="1" windowHeight="0" windowWidth="0" guid="{9CED88CC-8503-41A3-8E5E-CB4575F72F1F}" name="Filtro 43"/>
    <customWorkbookView activeSheetId="0" maximized="1" windowHeight="0" windowWidth="0" guid="{82B21417-660A-469C-8269-274BC01EAF40}" name="Filtro 40"/>
    <customWorkbookView activeSheetId="0" maximized="1" windowHeight="0" windowWidth="0" guid="{156933C0-309C-4F7E-B1DB-74ADE6DE3FDB}" name="CC(ES)"/>
    <customWorkbookView activeSheetId="0" maximized="1" windowHeight="0" windowWidth="0" guid="{24374C2C-EFF9-47D0-B93C-AE2EA0BA16BD}" name="Filtro 41"/>
    <customWorkbookView activeSheetId="0" maximized="1" windowHeight="0" windowWidth="0" guid="{8BAA5102-8A26-410A-917E-A94CE3C29145}" name="Other JSON"/>
    <customWorkbookView activeSheetId="0" maximized="1" windowHeight="0" windowWidth="0" guid="{0D448054-F476-4245-9567-D2593747CEDB}" name="Traducir a PT"/>
    <customWorkbookView activeSheetId="0" maximized="1" windowHeight="0" windowWidth="0" guid="{8DDF414F-BD0F-44E8-AE10-26942E2B4DA9}" name="JSON con imagen"/>
    <customWorkbookView activeSheetId="0" maximized="1" windowHeight="0" windowWidth="0" guid="{A11A1374-F736-4B36-ACDF-BC594817FE76}"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J2">
      <text>
        <t xml:space="preserve">El link se rompe, link acortado: src=\"https://bit.ly/3Xqf62u\</t>
      </text>
    </comment>
  </commentList>
</comments>
</file>

<file path=xl/sharedStrings.xml><?xml version="1.0" encoding="utf-8"?>
<sst xmlns="http://schemas.openxmlformats.org/spreadsheetml/2006/main" count="12727" uniqueCount="4084">
  <si>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</si>
  <si>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</si>
  <si>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</si>
  <si>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</si>
  <si>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</si>
  <si>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</si>
  <si>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</si>
  <si>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</si>
  <si>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</si>
  <si>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</si>
  <si>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</si>
  <si>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</si>
  <si>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</si>
  <si>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</si>
  <si>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</si>
  <si>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</si>
  <si>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</si>
  <si>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</si>
  <si>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</si>
  <si>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</si>
  <si>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</si>
  <si>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</si>
  <si>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</si>
  <si>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</si>
  <si>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</si>
  <si>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brasileiro</t>
  </si>
  <si>
    <t>Referencia para ID</t>
  </si>
  <si>
    <t>ID con idioma</t>
  </si>
  <si>
    <t>STANDARD</t>
  </si>
  <si>
    <t>Falta revisión Pablo</t>
  </si>
  <si>
    <t>Código</t>
  </si>
  <si>
    <t>CC (US)</t>
  </si>
  <si>
    <t>M4-NyO-46a</t>
  </si>
  <si>
    <t>Lee números naturales de hasta cuatro cifras (pasa número a texto)</t>
  </si>
  <si>
    <t>Identificar</t>
  </si>
  <si>
    <t>JSON revisado</t>
  </si>
  <si>
    <t>Une con líneas los números y la forma en que se leen.</t>
  </si>
  <si>
    <t>no</t>
  </si>
  <si>
    <t>Linking lines
*:invert=true</t>
  </si>
  <si>
    <t>Q1-Q4= Min= 1000; Max= 9999; Step= 1</t>
  </si>
  <si>
    <t>A1 = {{Q1}}#Lemonlib.numToWords({{Q1}}, 'es')
A2 = {{Q2}}#Lemonlib.numToWords({{Q2}}, 'es')
A3 = {{Q3}}#Lemonlib.numToWords({{Q3}}, 'es')
A4 = {{Q4}}#Lemonlib.numToWords({{Q4}}, 'es')</t>
  </si>
  <si>
    <t>TE + hint</t>
  </si>
  <si>
    <t>La posición de cada cifra determina la forma en la que se lee.</t>
  </si>
  <si>
    <t>La posición de cada cifra determina la forma en la que se lee. Por eso 30 se lee de una manera diferente a 300.</t>
  </si>
  <si>
    <t>Números y operaciones</t>
  </si>
  <si>
    <t>{"id":"M4-NyO-46a-I-1","stimulus":"&lt;p&gt;Arraste a forma como o número é lido para o local apropiado.&lt;/p&gt;","template":"","hint":"&lt;p&gt;A posição de cada algarismo determina a maneira como o número é lido.&lt;/p&gt;","feedback":"&lt;p&gt;A posição de cada algarismo determina a maneira como o número é lido. Por isso, 30 é lido de forma diferente de 300.&lt;/p&gt;","seed":{"parameters":[{"name":"Q1","label":null,"min":1000,"max":9999,"step":1},{"name":"Q2","label":null,"min":1000,"max":9999,"step":1},{"name":"Q3","label":null,"min":1000,"max":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'pt').slice(1,)"}],"uniques":true},"algorithm":{"name":"linkOperationResult","params":{"invert":["false"]},"template":"Match list"}}</t>
  </si>
  <si>
    <t>BNCC</t>
  </si>
  <si>
    <t>USA</t>
  </si>
  <si>
    <t>Evocar</t>
  </si>
  <si>
    <t>¿Cómo se escribe este número? Completa el hueco.</t>
  </si>
  <si>
    <t>{{T1}}: {{T2}} {{A1}}</t>
  </si>
  <si>
    <t>Cloze with text</t>
  </si>
  <si>
    <t>Q1= Min = 1; Max = 9; Step = 1
Q2= Min = 2; Max = 9; Step = 1
Q3= Min = 10; Max = 30; Step = 1</t>
  </si>
  <si>
    <t>T1= {{Q1}}*1000+{{Q2}}*100+{{Q3}}
T2= Lemonlib.numToWords({{Q1}}*1000+{{Q2}}*100, 'es')
A1= Lemonlib.numToWords({{Q3}}, 'es')</t>
  </si>
  <si>
    <t>{
    "id": "M4-NyO-46a-E-1",
    "stimulus": "&lt;p&gt;Escreva o número por extenso.&lt;/p&gt;",
    "template": "&lt;p&gt;{{T1}}: {{T2}} e {{response}}&lt;/p&gt;",
    "hint": "&lt;p&gt;A posição de cada algarismo determina a maneira como o número é lido.&lt;/p&gt;",
    "feedback": "&lt;p&gt;A posição de cada algarismo determina a maneira como o número é lido. Por isso, 30 é lido de forma diferente de 300.&lt;/p&gt;",
    "seed": {
        "parameters": [
            {
                "name": "Q1",
                "label": null,
                "min": 1,
                "max": 9,
                "step": 1
            },
            {
                "name": "Q2",
                "label": null,
                "min": 2,
                "max": 9,
                "step": 1
            },
            {
                "name": "Q3",
                "label": null,
                "min": 3,
                "max": 9,
                "step": 1
            },
            {
                "name": "Q4",
                "label": null,
                "min": 1,
                "max": 9,
                "step": 1
            }
        ],
        "calculated": [
            {
                "name": "T1",
                "label": "{{function}}",
                "function": "{{Q1}}*1000+{{Q2}}*100+{{Q3}}*10+{{Q4}}",
                "temp": true
            },
            {
                "name": "T2",
                "label": "{{function}}",
                "function": "Lemonlib.numToWords({{Q1}}*1000+{{Q2}}*100+{{Q3}}*10, 'pt')",
                "temp": true
            },
            {
                "name": "A1",
                "label": "{{function}}",
                "function": " Lemonlib.numToWords({{Q4}}, 'pt')"
            }
        ],
        "uniques": true
    },
    "algorithm": {
        "name": "calculateOperation",
        "template": "Cloze with text"
    }
}</t>
  </si>
  <si>
    <t>{{T1}}: {{T2}} {{A1}} y {{T3}}</t>
  </si>
  <si>
    <t>Q1= Min = 1; Max = 9; Step = 1
Q2= Min = 2; Max = 9; Step = 1
Q3= Min = 3; Max = 9; Step = 1
Q4= Min = 1; Max = 9; Step = 1</t>
  </si>
  <si>
    <t>T1= {{Q1}}*1000+{{Q2}}*100+{{Q3}}*10+{{Q4}}
T2= Lemonlib.numToWords({{Q1}}*1000+{{Q2}}*100, 'es')
T3= Lemonlib.numToWords({{Q4}}, 'es')
A1= Lemonlib.numToWords({{Q3}}*10, 'es')</t>
  </si>
  <si>
    <t>{"id":"M4-NyO-46a-E-2","stimulus":"&lt;p&gt;Como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{{T4}} {{response}} e {{T3}}&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t>
  </si>
  <si>
    <t>{{T1}}: {{T2}} {{A1}} {{T3}}</t>
  </si>
  <si>
    <t>Q1= Min = 1; Max = 9; Step = 1
Q2= Min = 2; Max = 9; Step = 1
Q3= Min = 1; Max = 99; Step = 1</t>
  </si>
  <si>
    <t>T1= {{Q1}}*1000+{{Q2}}*100+{{Q3}}*10+{{Q4}}
T2= Lemonlib.numToWords({{Q1}}*1000, 'es')
T3= Lemonlib.numToWords({{Q3}}*10, 'es')
A1= Lemonlib.numToWords({{Q2}}*100, 'es')</t>
  </si>
  <si>
    <t>{"id":"M4-NyO-46a-E-3","stimulus":"&lt;p&gt;Como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1,"max":9,"step":1},{"name":"Q4","label":null,"min":1,"max":9,"step":1}],"calculated":[{"name":"T1","label":"{{function}}","function":"{{Q1}}*1000+{{Q2}}*100+{{Q3}}*10+{{Q4}}","temp":true},{"name":"T2","label":"{{function}}","function":" Lemonlib.numToWords({{Q1}}*1000, 'pt')","temp":true},{"name":"T3","label":"{{function}}","function":"Lemonlib.numToWords({{Q3}}*10+{{Q4}}, 'pt')","temp":true},{"name":"A1","label":"{{function}}","function":" Lemonlib.numToWords({{Q2}}*100, 'pt')"}],"uniques":true},"algorithm":{"name":"calculateOperation","template":"Cloze with text"}}</t>
  </si>
  <si>
    <t>{{T1}}: {{A1}} {{T2}}</t>
  </si>
  <si>
    <t>Q1= Min = 1; Max = 9; Step = 1
Q2= Min = 1; Max = 999; Step = 1</t>
  </si>
  <si>
    <t>T1= {{Q1}}*1000+{{Q2}}
T2= Lemonlib.numToWords({{Q2}}, 'es')
A1= Lemonlib.numToWords({{Q1}}*1000, 'es')</t>
  </si>
  <si>
    <t>{"id":"M4-NyO-46a-E-4","stimulus":"&lt;p&gt;Como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{{T2}}&lt;/p&gt;","seed":{"parameters":[{"name":"Q1","label":null,"min":1,"max":9,"step":1},{"name":"Q2","label":null,"min":1,"max":999,"step":1}],"calculated":[{"name":"T1","label":"{{function}}","function":" {{Q1}}*1000+{{Q2}}","temp":true},{"name":"T2","label":"{{function}}","function":" Lemonlib.numToWords({{Q2}}, 'pt')","temp":true},{"name":"A1","label":"{{function}}","function":" Lemonlib.numToWords({{Q1}}*1000, 'pt')"}],"uniques":true},"algorithm":{"name":"calculateOperation","template":"Cloze with text"}}</t>
  </si>
  <si>
    <t>Aplicar</t>
  </si>
  <si>
    <t>Al estreno de una película han acudido {{T1}} invitados. Expresa esta cantidad con palabras.</t>
  </si>
  <si>
    <t>El número de invitados es {{T2}} {{A1}} y {{T3}}.</t>
  </si>
  <si>
    <t>T1= {{Q1}}*1000+{{Q2}}*100+{{Q3}}*10+{{Q4}}
T2= Lemonlib.numToWords({{Q1}}*1000, 'es')
T3= Lemonlib.numToWords({{Q3}}, 'es')
A1= Lemonlib.numToWords({{Q2}}*100, 'es')</t>
  </si>
  <si>
    <t>{"id":"M4-NyO-46a-A-1","stimulus":"&lt;p&gt;{{T1}} convidados assistiram à estreia de um filme. Complete o valor por extenso.&lt;/p&gt;","hint":"&lt;p&gt;A posição de cada algarismo determina a forma como o número é lido.&lt;/p&gt;","feedback":"&lt;p&gt;A posição de cada algarismo determina a forma como o número é lido. Por isso, 30 se lê diferente de 300.&lt;/p&gt;","template":"&lt;p&gt;Assistiram {{T2}} {{T4}} e {{response}} e {{T3}} convidados.&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t>
  </si>
  <si>
    <t>En tan solo dos horas, el último lanzamiento del grupo musical más escuchado en nuestro país se ha reproducido {{T1}} veces. Expresa esta cantidad con palabras.</t>
  </si>
  <si>
    <t>El número de reproducciones de la canción es {{A1}} {{T2}}.</t>
  </si>
  <si>
    <t xml:space="preserve">Q1= Min = 1; Max = 9; Step = 1
Q2= Min = 2; Max =999; Step = 1
</t>
  </si>
  <si>
    <t>{"id":"M4-NyO-46a-A-2","stimulus":"&lt;p&gt;Em apenas duas horas, o último lançamento de uma banda musical já foi reproduzido {{T1}} vezes. Complete o valor por extenso.&lt;/p&gt;","hint":"&lt;p&gt;A posição de cada algarismo determina a forma como o número é lido.&lt;/p&gt;","feedback":"&lt;p&gt;A posição de cada algarismo determina a forma como o número é lido. Por isso, 30 se lê diferente de 300.&lt;/p&gt;","template":"&lt;p&gt;O número de reproduções da música foi de {{response}} {{T2}}.&lt;/p&gt;","seed":{"parameters":[{"name":"Q1","label":null,"min":1,"max":9,"step":1},{"name":"Q2","label":null,"min":2,"max":999,"step":1}],"calculated":[{"name":"T1","label":"{{function}}","function":"{{Q1}}*1000+{{Q2}}","temp":true},{"name":"T2","label":"{{function}}","function":"Lemonlib.numToWords({{Q2}}, 'pt')","temp":true},{"name":"A1","label":"{{function}}","function":" Lemonlib.numToWords({{Q1}}*1000, 'pt')"}],"uniques":true},"algorithm":{"name":"calculateOperation","template":"Cloze with text"}}</t>
  </si>
  <si>
    <t>El colegio de Susana está a {{Q1}} m de su casa. Expresa esa cantidad con palabras.</t>
  </si>
  <si>
    <t>Los metros de distancia son {{A1}} {{T2}}.</t>
  </si>
  <si>
    <t>Q1= Min = 1; Max = 2; Step = 1
Q2= Min = 2; Max = 9; Step = 1
Q3= Min = 3; Max = 9; Step = 1
Q4= Min = 1; Max = 9; Step = 1</t>
  </si>
  <si>
    <t>&lt;p&gt;La posición de cada cifra determina la forma en la que se lee. Por eso 30 se lee de una manera diferente a 300.&lt;/p&gt;</t>
  </si>
  <si>
    <t>{"id":"M4-NyO-46a-A-3","stimulus":"&lt;p&gt;A escola de Susana fica a {{T1}} m da casa dela. Complete o valor por extenso.&lt;/p&gt;","hint":"&lt;p&gt;A posição de cada algarismo determina a forma como o número é lido.&lt;/p&gt;","feedback":"&lt;p&gt;A posição de cada algarismo determina a forma como o número é lido. Por isso, 30 se lê diferente de 300.&lt;/p&gt;","template":"&lt;p&gt;A distância é de {{response}} {{T2}} metros.&lt;/p&gt;","seed":{"parameters":[{"name":"Q1","label":null,"list":[1,2]},{"name":"Q2","label":null,"min":2,"max":9,"step":1},{"name":"Q3","label":null,"min":3,"max":9,"step":1},{"name":"Q4","label":null,"min":1,"max":9,"step":1}],"calculated":[{"name":"T1","label":"{{function}}","function":"{{Q1}}*1000+{{Q2}}*100+{{Q3}}*10+{{Q4}}","temp":true},{"name":"T2","label":"{{function}}","function":"Lemonlib.numToWords({{Q2}}*100+{{Q3}}*10+{{Q4}}, 'pt')","temp":true},{"name":"T3","label":"{{function}}","function":"Lemonlib.numToWords({{Q4}}, 'pt')","temp":true},{"name":"A1","label":"{{function}}","function":" Lemonlib.numToWords({{Q1}}*1000, 'pt')"}],"uniques":true},"algorithm":{"name":"calculateOperation","template":"Cloze with text"}}</t>
  </si>
  <si>
    <t>M4-NyO-46b</t>
  </si>
  <si>
    <t>Escribe números naturales de hasta cuatro cifras (pasa texto a número)</t>
  </si>
  <si>
    <t>Une la forma escrita de estos números con su forma numérica.</t>
  </si>
  <si>
    <t>No</t>
  </si>
  <si>
    <t>Linking lines
*:invert=false</t>
  </si>
  <si>
    <t>A1 = {{Q1}}#Lemonlib.numToWords({{Q1}}, 'es')
A2 = {{Q2}}#Lemonlib.numToWords({{Q2}}, 'es')
A3 = {{Q3}}#Lemonlib.numToWords({{Q3}}, 'es')
A4 = {{Q4}}#Lemonlib.numToWords({{Q4}}, 'es')
T2 = math.floor({{Q1}}/1000)
T3 = math.floor({{Q1}}/100)-math.floor({{Q1}}/1000)*10
T4 = math.floor({{Q1}}/10)-math.floor({{Q1}}/100)*10
T5 = {{Q1}}-math.floor({{Q1}}/10)*10
T7 = {{T2}}*1000
T8 = {{T3}}*100
T9 = {{T4}}*10</t>
  </si>
  <si>
    <t>El valor de cada cifra es posicional, es decir, depende del lugar que ocupa en el número.</t>
  </si>
  <si>
    <t>El valor de cada cifra es posicional, es decir, depende del lugar que ocupa en el número.&lt;br/&gt;&lt;table style="width: 100%;"&gt;&lt;tbody&gt;&lt;tr&gt;&lt;td style="width: 20.0000%;background-color:#1496FA;"&gt;&lt;div style="text-align: center;"&gt;&lt;strong&gt;&lt;span style="color: rgb(255, 255, 255);"&gt;UM&lt;/span&gt;&lt;/strong&gt;&lt;/div&gt;&lt;/td&gt;&lt;td style="width: 20.0000%;background-color:#1496FA;"&gt;&lt;div style="text-align: center;"&gt;&lt;strong&gt;&lt;span style="color: rgb(255, 255, 255);"&gt;C&lt;/span&gt;&lt;/strong&gt;&lt;/div&gt;&lt;/td&gt;&lt;td style="width: 20.0000%;background-color:#1496FA;"&gt;&lt;div style="text-align: center;"&gt;&lt;strong&gt;&lt;span style="color: rgb(255, 255, 255);"&gt;D&lt;/span&gt;&lt;/strong&gt;&lt;/div&gt;&lt;/td&gt;&lt;td style="width: 20.0000%;background-color:#1496FA;"&gt;&lt;div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center;"&gt;{{T5}}&lt;/div&gt;&lt;/td&gt;&lt;/tr&gt;&lt;/tbody&gt;&lt;/table&gt;&lt;br/&gt;{{Q1}} = {{T7}} + {{T8}} + {{T9}} + {{T5}}</t>
  </si>
  <si>
    <t>{"id":"M4-NyO-46b-I-1","stimulus":"&lt;p&gt;Arraste os números para sua forma escrita por extenso.&lt;/p&gt;","hint":"&lt;p&gt;O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t>
  </si>
  <si>
    <t>Escribe la forma numérica de esta expresión escrita.</t>
  </si>
  <si>
    <t>{{T1}}: {{A1}}</t>
  </si>
  <si>
    <t>Cloze math</t>
  </si>
  <si>
    <t>Q1= Min= 1000; Max= 9999; Step= 1</t>
  </si>
  <si>
    <t>T1 = Lemonlib.numToWords({{Q1}})
A1 = {{Q1}}
T2 = math.floor({{Q1}}/1000)
T3 = math.floor({{Q1}}/100)-math.floor({{Q1}}/1000)*10
T4 = math.floor({{Q1}}/10)-math.floor({{Q1}}/100)*10
T5 = {{Q1}}-math.floor({{Q1}}/10)*10
T7 = {{T2}}*1000
T8 = {{T3}}*100
T9 = {{T4}}*10</t>
  </si>
  <si>
    <t>{"id":"M4-NyO-46b-E-1","stimulus":"&lt;p&gt;Escreva esse número usando algarismos.&lt;/p&gt;","template":"&lt;p&gt;{{T1}}: {{response}}&lt;/p&gt;","hint":"&lt;p&gt;O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t>
  </si>
  <si>
    <t>El número de ejemplares de plantas en una reserva natural es de {{T1}}. Escribe este número con cifras.</t>
  </si>
  <si>
    <t>En la reserva hay {{A1}} plantas.</t>
  </si>
  <si>
    <t>T1 = Lemonlib.numToWords({{Q1}})
A1 = {{Q1}}
T2 = math.floor({{Q1}}/1000)
T3 = math.floor({{Q1}}/100)-math.floor({{Q1}}/1000)*10
T4 = math.floor({{Q1}}/10)-math.floor({{Q1}}/100)*10
T5 = {{Q1}}-math.floor({{Q1}}/10)*10
T7 = {{Q1}}-math.floor({{Q1}}/10000)*10000-({{Q1}}-math.floor({{Q1}}/1000)*1000)
T8 = {{Q1}}-math.floor({{Q1}}/1000)*1000-({{Q1}}-math.floor({{Q1}}/100)*100)
T9 = {{Q1}}-math.floor({{Q1}}/100)*100-({{Q1}}-math.floor({{Q1}}/10)*10)</t>
  </si>
  <si>
    <t>{"id":"M4-NyO-46b-A-1","stimulus":"&lt;p&gt;O número de espécimes de plantas em uma reserva natural é {{T1}}. Escreva esse número usando algarismos.&lt;/p&gt;","template":"&lt;p&gt;Na reserva há {{response}} plantas.&lt;/p&gt;","hint":"&lt;p&gt;O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t>
  </si>
  <si>
    <t>Los kilogramos de carbón que se extraen de una mina cada año son {{T1}}. Escribe este número con cifras.</t>
  </si>
  <si>
    <t>Se extraen {{A1}} kg de carbón al año.</t>
  </si>
  <si>
    <t>{"id":"M4-NyO-46b-A-2","stimulus":"&lt;p&gt;A quantidade em quilogramas de carvão extraídos de uma mina a cada ano é de {{T1}}. Escreva esse número usando algarismos.&lt;/p&gt;","template":"&lt;p&gt;São extraídos {{response}} kg de carvão por ano.&lt;/p&gt;","hint":"&lt;p&gt;O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20.0000%;background-color:#72D2CD;\"&gt;&lt;div style=\"text-align: center;\"&gt;&lt;strong&gt;&lt;span style=\"color: rgb(255, 255, 255);\"&gt;UM&lt;/span&gt;&lt;/strong&gt;&lt;/div&gt;&lt;/td&gt;&lt;td style=\"width: 20.0000%;background-color:#72D2CD;\"&gt;&lt;div style=\"text-align: center;\"&gt;&lt;strong&gt;&lt;span style=\"color: rgb(255, 255, 255);\"&gt;C&lt;/span&gt;&lt;/strong&gt;&lt;/div&gt;&lt;/td&gt;&lt;td style=\"width: 20.0000%;background-color:#72D2CD;\"&gt;&lt;div style=\"text-align: center;\"&gt;&lt;strong&gt;&lt;span style=\"color: rgb(255, 255, 255);\"&gt;D&lt;/span&gt;&lt;/strong&gt;&lt;/div&gt;&lt;/td&gt;&lt;td style=\"width: 20.0000%;background-color:#72D2CD;\"&gt;&lt;div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t>
  </si>
  <si>
    <t>{T1}}, esta es la suma de dinero que ha recaudado una ONG para crear escuelas en países subdesarrollados. Escribe este número con cifras.</t>
  </si>
  <si>
    <t>La ONG necesita {{A1}} €.</t>
  </si>
  <si>
    <t>{"id":"M4-NyO-46b-A-3","stimulus":"&lt;p&gt;{{T1}}, esta é a soma de dinheiro que uma ONG arrecadou para ajudar uma escola em uma comunidade carente. Escreva esse número usando algarismos.&lt;/p&gt;","template":"&lt;p&gt;A ONG arrecadou {{response}} reais.&lt;/p&gt;","hint":"&lt;p&gt;O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20.0000%;background-color:#C77CB7;\"&gt;&lt;div style=\"text-align: center;\"&gt;&lt;strong&gt;&lt;span style=\"color: rgb(255, 255, 255);\"&gt;UM&lt;/span&gt;&lt;/strong&gt;&lt;/div&gt;&lt;/td&gt;&lt;td style=\"width: 20.0000%;background-color:#C77CB7;\"&gt;&lt;div style=\"text-align: center;\"&gt;&lt;strong&gt;&lt;span style=\"color: rgb(255, 255, 255);\"&gt;C&lt;/span&gt;&lt;/strong&gt;&lt;/div&gt;&lt;/td&gt;&lt;td style=\"width: 20.0000%;background-color:#C77CB7;\"&gt;&lt;div style=\"text-align: center;\"&gt;&lt;strong&gt;&lt;span style=\"color: rgb(255, 255, 255);\"&gt;D&lt;/span&gt;&lt;/strong&gt;&lt;/div&gt;&lt;/td&gt;&lt;td style=\"width: 20.0000%;background-color:#C77CB7;\"&gt;&lt;div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t>
  </si>
  <si>
    <t>M4-NyO-46c</t>
  </si>
  <si>
    <t>Descompone números naturales de 4 cifras de forma aditiva y de forma aditivo-multiplicativa atendiendo al valor posicional de las cifras</t>
  </si>
  <si>
    <t>Indica si estas descomposiciones son correctas o incorrectas.
{{Q1}}{{Q2}} {{Q3}}{{Q4}}0 = {{Q1}} × 10 000 + {{Q2}} × 1 000 + {{Q3}} × 100 + {{Q4}} × 10*
{{Q3}}{{Q5}} 0{{Q7}}0 = {{Q3}} × 10 000 + {{Q5}} × 1 000 + {{Q7}} × 10*
{{Q4}}0 {{Q1}}00 = {{Q4}} × 10 000 + {{Q1}} × 100*
{{Q2}}{{Q8}} {{Q3}}{{Q7}}0 = {{Q2}} × 10 000 + {{Q8}} × 1 000 + {{Q3}} × 100
{{Q5}}0 {{Q6}}0{{Q7}} = {{Q5}} × 10 000 + {{Q6}} × 10 000 + {{Q7}} × 10 000
{{Q6}}{{Q8}} {{Q4}}0{{Q8}} = {{Q6}} × 10 000 + {{Q8}} × 1 000 + {{Q4}} × 100 + {{Q8}} × 10
(se ven 3, dos correctas. Etiquetas Correcto/Incorreco)</t>
  </si>
  <si>
    <t>{{T1}} = {{A1}}</t>
  </si>
  <si>
    <t>True or false</t>
  </si>
  <si>
    <t>Q1-Q9: Mín: 1; Máx: 9; Step: 1</t>
  </si>
  <si>
    <t>No aplica</t>
  </si>
  <si>
    <t>Un número puede descomponerse como la suma de sus cifras multiplicadas por 1, 10, 100, &lt;span class=\"no-break\"&gt;1 000&lt;/span&gt; o &lt;span class=\"no-break\"&gt;10 000,&lt;/span&gt; según su posición en el número.</t>
  </si>
  <si>
    <t>Un número puede descomponerse como la suma de sus cifras multiplicadas por 1, 10, 100, &lt;span class=\"no-break\"&gt;1 000&lt;/span&gt; o &lt;span class=\"no-break\"&gt;10 000,&lt;/span&gt; según su posición en el número.
A4 = &lt;p&gt;La descomposición correcta es:&lt;/p&gt;&lt;p&gt;{{Q2}}{{Q8}} {{Q3}}{{Q7}}0 = {{Q2}} × &lt;span class=\"no-break\"&gt;10 000&lt;/span&gt; + {{Q8}} × 1 000 + {{Q3}} × 100 + {{Q7}} × 10&lt;/p&gt;
A5 = &lt;p&gt;La descomposición correcta es:&lt;/p&gt;&lt;p&gt;{{Q5}}0 {{Q6}}0{{Q7}} = {{Q5}} × &lt;span class=\"no-break\"&gt;10 000&lt;/span&gt; + {{Q6}} × 100 + {{Q7}}&lt;/p&gt; 
A6 = &lt;p&gt;La descomposición correcta es:&lt;/p&gt;&lt;p&gt;{{Q6}}{{Q8}} {{Q4}}0{{Q8}} = {{Q6}} × &lt;span class=\"no-break\"&gt;10 000&lt;/span&gt; + {{Q8}} × &lt;span class=\"no-break\"&gt;1 000&lt;/span&gt; + {{Q4}} × 100 + {{Q8}}&lt;/p&gt;</t>
  </si>
  <si>
    <t>{"id":"M4-NyO-46c-I-1","stimulus":"&lt;p&gt;Indique se as decomposições a seguir estão corretas ou incorretas.&lt;/p&gt;","hint":"&lt;p&gt;Um número pode ser decomposto como a soma de seus algarismos multiplicados por 1, 10, 100, &lt;span class=\"no-break\"&gt;1000&lt;/span&gt; ou &lt;span class=\"no-break\"&gt; 10 000,&lt;/span&gt; de acordo com a posição que o algarismo ocupa no número.&lt;/p&gt;","feedback":"&lt;p&gt;Um número pode ser decomposto como a soma de seus algarismos multiplicados por 1, 10, 100, &lt;span class=\"no-break\"&gt;1000&lt;/span&gt; ou &lt;span class=\"no-break\"&gt; 10 000,&lt;/span&gt; de acordo com a posição que o algarismo ocupa no númer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Q2}} {{Q3}}{{Q4}}0 = {{Q1}} × 10 000 + {{Q2}} × 1 000 + {{Q3}} × 100 + {{Q4}} × 10"},{"name":"A2","label":"{{function}}","function":"{{Q3}}{{Q5}} 0{{Q7}}0 = {{Q3}} × 10 000 + {{Q5}} × 1 000 + {{Q7}} × 10"},{"name":"A3","label":"{{function}}","function":"{{Q4}}0 {{Q1}}00 = {{Q4}} × 10 000 + {{Q1}} × 100"},{"name":"A4","label":"{{function}}","function":"{{Q2}}{{Q8}} {{Q3}}{{Q7}}0 = {{Q2}} × 10 000 + {{Q8}} × 1 000 + {{Q3}} × 100","incorrect":true,"feedback":"&lt;p&gt;A decomposição correta é:&lt;/p&gt;&lt;p&gt;{{Q2}}{{Q8}} {{Q3}}{{Q7}}0 = {{Q2}} × &lt;span class=\"no-break\"&gt;10 000&lt;/span&gt; + {{Q8}} × 1 000 + {{Q3}} × 100 + {{Q7}} × 10&lt;/p&gt;"},{"name":"A5","label":"{{function}}","function":"{{Q5}}0 {{Q6}}0{{Q7}} = {{Q5}} × 10 000 + {{Q6}} × 10 000 + {{Q7}} × 10 000","incorrect":true,"feedback":"&lt;p&gt;A decomposição correta é:&lt;/p&gt;&lt;p&gt;{{Q5}}0 {{Q6}}0{{Q7}} = {{Q5}} × &lt;span class=\"no-break\"&gt;10 000&lt;/span&gt; + {{Q6}} × 100 + {{Q7}}&lt;/p&gt;"},{"name":"A6","label":"{{function}}","function":"{{Q6}}{{Q8}} {{Q4}}0{{Q8}} = {{Q6}} × 10 000 + {{Q8}} × 1 000 + {{Q4}} × 100 + {{Q8}} × 10","incorrect":true,"feedback":"&lt;p&gt;A decomposição correta é:&lt;/p&gt;&lt;p&gt;{{Q6}}{{Q8}} {{Q4}}0{{Q8}} = {{Q6}} × &lt;span class=\"no-break\"&gt;10 000&lt;/span&gt; + {{Q8}} × &lt;span class=\"no-break\"&gt;1 000&lt;/span&gt; + {{Q4}} × 100 + {{Q8}}&lt;/p&gt;"}],"uniques":true},"algorithm":{"name":"trueFalse","template":"Choice matrix – inline","params":{"countCorrect":2,"countIncorrect":1,"showCheckIcon":false,"options":["Correta","Incorreta"]}}}</t>
  </si>
  <si>
    <t>Descompón este número siguiendo el ejemplo: 45 = 4 × 10 + 5.</t>
  </si>
  <si>
    <t>Q1-Q4= Min= 1; Max= 9; Step= 1</t>
  </si>
  <si>
    <t>T1 = {{Q1}}*1000 + {{Q2}}*100 + {{Q3}}*10+{{Q4}}
A1 = {{Q1}}\times1000+{{Q2}}\times100+{{Q3}}\times10+{{Q4}}</t>
  </si>
  <si>
    <t>Un número puede descomponerse como la suma de sus cifras multiplicadas por 1, 10, 100 o 1 000, según su posición en el número.</t>
  </si>
  <si>
    <t>{"id":"M4-NyO-46c-E-1","stimulus":"&lt;p&gt;Decomponha este número seguindo o exemplo: 45 = 4 × 10 + 5.&lt;/p&gt;","template":"&lt;p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t>
  </si>
  <si>
    <t>Una editorial tiene en sus almacenes un total de {{T1}} libros. Descompón este número siguiendo el ejemplo: 34 = 3 × 10 + 4.</t>
  </si>
  <si>
    <t>{"id":"M4-NyO-46c-A-1","stimulus":"&lt;p&gt;Uma editora tem um total de {{T1}} livros em seu catálogo. Decomponha este número seguindo o exemplo: 34 = 3 × 10 + 4.&lt;/p&gt;","template":"&lt;p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t>
  </si>
  <si>
    <t>Una ciudad ha reciclado {{T1}} pilas este mes para combatir la contaminación medioambiental. Descompón el número de pilas siguiendo este ejemplo: 89 = 8 × 10 + 9.</t>
  </si>
  <si>
    <t>{"id":"M4-NyO-46c-A-2","stimulus":"&lt;p&gt;Uma cidade reciclou {{T1}} baterias este mês para combater a poluição ambiental. Decomponha o número de baterias seguindo este exemplo: 89 = 8 × 10 + 9.&lt;/p&gt;","template":"&lt;p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t>
  </si>
  <si>
    <t>Un grupo de ganaderos ha almacenado {{T1}} l de leche en una semana. Descompón este número siguiendo el ejemplo: 98= 9 × 10 + 8.</t>
  </si>
  <si>
    <t>{"id":"M4-NyO-46c-A-3","stimulus":"&lt;p&gt;Uma cooperativa de agricultores envasilhou {{T1}} l de leite em uma semana. Decomponha este número seguindo o exemplo: 98= 9 × 10 + 8.&lt;/p&gt;","template":"&lt;p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t>
  </si>
  <si>
    <t>M4-NyO-47a</t>
  </si>
  <si>
    <t>Ordena números naturales utilizando los símbolos de &lt; y &gt; (nºs de 4 y 5 cifras)</t>
  </si>
  <si>
    <t>Indica si estas comparaciones son correctas o incorrectas.
{{Q1}} &lt; {{Q2}}*
{{Q4}} &gt; {{Q3}}*
{{Q5}} &lt; {{Q6}}*
{{Q7}} &lt; {{Q8}}*
{{Q2}} &lt; {{Q1}}
{{Q3}} &gt; {{Q4}}
{{Q6}} &lt; {{Q5}}
{{Q8}} &lt; {{Q7}}
(Se ven 3, 2 correctas, etiquetas Correcto/Incorrecto)</t>
  </si>
  <si>
    <t>Q1 = Min = 7000; Max = 7499; Step = 1
Q2 = Min = 7500; Max = 7999; Step = 1
Q3 = Min = 1000; Max = 1499; Step = 1
Q4 = Min = 1500; Max = 1999; Step = 1
Q5 = Min = 1000; Max = 4999; Step = 1
Q6 = Min = 5000; Max = 9999; Step = 1
Q7 = Min = 1000; Max = 3999; Step = 1
Q8 = Min = 4000; Max = 9999; Step = 1</t>
  </si>
  <si>
    <t>El símbolo &gt; significa &lt;i&gt;mayor que&lt;/i&gt; y el símbolo &lt;, &lt;i&gt;menor que.&lt;/i&gt;</t>
  </si>
  <si>
    <t>&lt;p&gt;Un número es mayor que otro (&gt;) cuando sus cifras de izquierda a derecha son más altas. En cambio, es menor que otro (&lt;) cuando sus cifras son más bajas.&lt;/p&gt;
(Sin TE individual)</t>
  </si>
  <si>
    <t>{"id":"M4-NyO-47a-I-1","stimulus":"&lt;p&gt;Indique se essas comparações estão corretas ou incorretas.&lt;/p&gt;","hint":"&lt;p&gt;O símbolo &gt; significa &lt;i&gt;maior que&lt;/i&gt; e o símbolo &lt;, &lt;i&gt;menor que.&lt;/i&gt;&lt;/p&gt;","feedback":"&lt;p&gt;Um número é maior que outro (&gt;) quando seus algarismos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{{Q2}}"},{"name":"A2","label":"{{Q4}} &gt; {{Q3}}"},{"name":"A3","label":"{{Q5}} &lt; {{Q6}}"},{"name":"A4","label":"{{Q7}} &lt; {{Q8}}"},{"name":"A5","label":"{{Q2}} &lt; {{Q1}}","incorrect":true},{"name":"A6","label":"{{Q3}} &gt; {{Q4}}","incorrect":true},{"name":"A7","label":"{{Q6}} &lt; {{Q5}}","incorrect":true},{"name":"A8","label":"{{Q8}} &lt; {{Q7}}","incorrect":true}],"uniques":true},"algorithm":{"name":"trueFalse","template":"Choice matrix – inline","params":{"countCorrect":2,"countIncorrect":1,"showCheckIcon":false,"options":["Correta","Incorreta"]}}}</t>
  </si>
  <si>
    <t>Completa los huecos para ordenar estos tres números: {{Q1}}, {{Q2}} y {{Q3}}.</t>
  </si>
  <si>
    <t>{{A1}} &gt; {{A2}} &gt; {{A3}}</t>
  </si>
  <si>
    <t>Q1-Q3= Min = 1000; Max = 9999; Step = 1</t>
  </si>
  <si>
    <t>A1 = math.max({{Q1}}, {{Q2}}, {{Q3}})
A2 = {{Q1}}+{{Q2}}+{{Q3}}-math.max({{Q1}}, {{Q2}}, {{Q3}})-math.min({{Q1}}, {{Q2}}, {{Q3}})
A3 = math.min({{Q1}}, {{Q2}}, {{Q3}})</t>
  </si>
  <si>
    <t>Si dos números tienen el mismo número de cifras, hay que comparar cada una empezando desde la izquierda. Si uno de los dos tiene más cifras que el otro, entonces ese es el mayor.</t>
  </si>
  <si>
    <t>{"id":"M4-NyO-47a-E-1","stimulus":"&lt;p&gt;Preencha as lacunas para ordenar esses números: {{Q1}}, {{Q2}} e {{Q3}}.&lt;/p&gt;","template":"&lt;div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</si>
  <si>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El cantante más reconocido de una discográfica ha vendido {{Q1}} copias de su disco, el segundo intérprete, {{Q2}} y el tercero, {{Q3}}. Completa los huecos para ordenar las ventas.</t>
  </si>
  <si>
    <t>A1 = math.max({{Q1}}, {{Q2}}, {{Q3}})
 A2 = {{Q1}}+{{Q2}}+{{Q3}}-math.max({{Q1}}, {{Q2}}, {{Q3}})-math.min({{Q1}}, {{Q2}}, {{Q3}})
 A3 = math.min({{Q1}}, {{Q2}}, {{Q3}})</t>
  </si>
  <si>
    <t>{"id":"M4-NyO-47a-A-1","stimulus":"&lt;p&gt;O cantor mais reconhecido de uma gravadora vendeu {{Q1}} cópias de seu álbum, o segundo cantor vendeu, {{Q2}} e o terceiro, {{Q3}}. Preencha as lacunas para classificar as vendas.&lt;/p&gt;","template":"&lt;div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</si>
  <si>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Durante los últimos años, una zapatería ha vendido {{Q1}} zapatillas {{Q4}}, {{Q2}} {{Q5}} y {{Q3}} {{Q6}}. El gerente quiere saber de qué color se han vendido más zapatillas y de cuál menos. Ayúdale completando los huecos con las ventas de cada color.</t>
  </si>
  <si>
    <t>Q1 = Min = 1000; Max = 9999; Step = 1
Q2 = Min = 1000; Max = 9999; Step = 1
Q3 = Min = 1000; Max = 9999; Step = 1
Q4 = List = blancas, rojas, azules, negras, verdes
Q5 = List = blancas, rojas, azules, negras, verdes
Q6 = List = blancas, rojas, azules, negras, verdes</t>
  </si>
  <si>
    <t>&lt;p&gt;Si dos números tienen el mismo número de cifras, hay que comparar cada una empezando desde la izquierda. Si uno de los dos tiene más cifras que el otro, entonces ese es el mayor.&lt;/p&gt;
 (Sin TE particular)</t>
  </si>
  <si>
    <t>{"id":"M4-NyO-47a-A-2","stimulus":"&lt;p&gt;Durante os últimos anos, uma loja de calçados vendeu {{Q1}} sapatos {{Q4}}, {{Q2}} {{Q5}} e {{Q3}} {{Q6}}. A gerente da loja deseja saber qual cor de sapato vendeu mais e qual vendeu menos. Ajude-a completando as lacunas com o número das vendas de cada cor.&lt;/p&gt;","template":"&lt;div style=\"display:flex; justify-content:center;\"&gt;&lt;p&gt;{{response}} &gt; {{response}} &gt;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name":"Q4","label":null,"list":["brancos","vermelhos","azuis","pretos","verdes"]},{"name":"Q5","label":null,"list":["brancos","vermelhos","azuis","pretos","verdes"]},{"name":"Q6","label":null,"list":["brancos","vermelhos","azuis","pretos","verdes"]}],"calculated":[{"name":"A1","label":"{{function}}","function":"math.max({{Q1}}, {{Q2}}, {{Q3}})"},{"name":"A2","label":"{{function}}","function":"{{Q1}}+{{Q2}}+{{Q3}}-math.max({{Q1}}, {{Q2}}, {{Q3}})-math.min({{Q1}}, {{Q2}}, {{Q3}})"},{"name":"A3","label":"{{function}}","function":"math.min({{Q1}}, {{Q2}}, {{Q3}})"}],"uniques":true},"algorithm":{"name":"calculateOperation","params":{"method":"equivLiteral","keyboard":"NUMERICAL"}}}</t>
  </si>
  <si>
    <t>Una empresa ha impreso {{Q3}} cromos de futbolistas, {{Q1}} de tenistas y {{Q2}} de jugadores de baloncesto. ¿De cuáles ha fabricado más y de cuáles menos? Completa los huecos para ordenar estas cantidades.</t>
  </si>
  <si>
    <t>{{A1}} &lt; {{A2}} &lt; {{A3}}</t>
  </si>
  <si>
    <t>Q1 = Min = 1000; Max = 9999; Step = 1
Q2 = Min = 1000; Max = 9999; Step = 1
Q3 = Min = 1000; Max = 9999; Step = 1</t>
  </si>
  <si>
    <t>A1 = math.min({{Q1}}, {{Q2}}, {{Q3}})
A2 = {{Q1}}+{{Q2}}+{{Q3}}-math.max({{Q1}}, {{Q2}}, {{Q3}})-math.min({{Q1}}, {{Q2}}, {{Q3}})
A3 = math.max({{Q1}}, {{Q2}}, {{Q3}})</t>
  </si>
  <si>
    <t>{"id":"M4-NyO-47a-A-3","stimulus":"&lt;p&gt;Uma gráfica imprimiu {{Q3}} figurinhas de jogadores de futebol, {{Q1}} de jogadores de tênis e {{Q2}} de jogadores de basquete. Para saber de qual esporte foram impressas mais figurinhas, preencha as lacunas para ordenar as quantidades.&lt;/p&gt;","template":"&lt;div style=\"display:flex; justify-content:center;\"&gt;&lt;p&gt;{{response}} &lt; {{response}} &lt;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t>
  </si>
  <si>
    <t>M4-NyO-37a</t>
  </si>
  <si>
    <t>Lee números naturales de 5 cifras (pasa número a texto)</t>
  </si>
  <si>
    <t>Une con líneas los números y su forma escrita.
{{Q1}} {{A1}}
{{Q2}} {{A2}}
{{Q3}} {{A3}}</t>
  </si>
  <si>
    <t>Linking lines</t>
  </si>
  <si>
    <t>Q1-Q3= Min=10000; Max=99999; Step =1</t>
  </si>
  <si>
    <t>A1= Lemonlib.numToWords({{Q1}})
A2= Lemonlib.numToWords({{Q2}})
A3= Lemonlib.numToWords({{Q3}})</t>
  </si>
  <si>
    <t>{"id":"M4-NyO-37a-I-1","stimulus":"&lt;p&gt;Arraste a forma como o número é lido para o local apropiado.&lt;/p&gt;","hint":"&lt;p&gt;A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t>
  </si>
  <si>
    <t>Q1= Min = 10; Max = 99; Step = 1
Q2= Min = 2; Max = 9; Step = 1
Q3= Min = 1; Max = 99; Step = 1</t>
  </si>
  <si>
    <t>T1= {{Q1}}*1000+{{Q2}}*100+{{Q3}}
T2= Lemonlib.numToWords({{Q1}}*1000)
T3= Lemonlib.numToWords({{Q3}})
A1= Lemonlib.numToWords({{Q2}}*100)</t>
  </si>
  <si>
    <t>{
    "id": "M4-NyO-37a-E-1",
    "stimulus": "&lt;p&gt;Escreva por extenso o seguinte número.&lt;/p&gt;",
    "template": "&lt;p&gt;{{T1}}: {{response}} {{T2}}&lt;/p&gt;",
    "hint": "&lt;p&gt;A posição de cada algarismo determina a forma como o número é lido.&lt;/p&gt;",
    "feedback": "&lt;p&gt;A posição de cada algarismo determina a forma como o número é lido. Por isso, 30 se lê diferente de 300.&lt;/p&gt;",
    "seed": {
        "parameters": [
            {
                "name": "Q1",
                "label": null,
                "min": 10,
                "max": 20,
                "step": 1
            },
            {
                "name": "Q2",
                "label": null,
                "min": 2,
                "max": 9,
                "step": 1
            },
            {
                "name": "Q3",
                "label": null,
                "min": 3,
                "max": 9,
                "step": 1
            },
            {
                "name": "Q4",
                "label": null,
                "min": 1,
                "max": 9,
                "step": 1
            }
        ],
        "calculated": [
            {
                "name": "T1",
                "label": "{{function}}",
                "function": "{{Q1}}*1000+{{Q2}}*100+{{Q3}}*10+{{Q4}}",
                "temp": true
            },
            {
                "name": "T2",
                "label": "{{function}}",
                "function": "Lemonlib.numToWords({{Q2}}*100+{{Q3}}*10+{{Q4}}, 'pt')",
                "temp": true
            },
            {
                "name": "A1",
                "label": "{{function}}",
                "function": " Lemonlib.numToWords({{Q1}}*1000, 'pt')"
            }
        ],
        "uniques": true
    },
    "algorithm": {
        "name": "calculateOperation",
        "template": "Cloze with text"
    }
}</t>
  </si>
  <si>
    <t>{{T1}}: {{T2}} {{A1}}{{T3}}</t>
  </si>
  <si>
    <t>Q1= Min = 10; Max = 99; Step = 1
Q2= Min = 10; Max = 99; Step = 1</t>
  </si>
  <si>
    <t>T1= {{Q1}}*1000+100+{{Q2}}
T2= Lemonlib.numToWords({{Q1}}*1000)
T3= Lemonlib.numToWords({{Q2}})
A1= "ciento"</t>
  </si>
  <si>
    <t>{
    "id": "M4-NyO-37a-E-2",
    "stimulus": "&lt;p&gt;Escreva por extenso o seguinte número.&lt;/p&gt;",
    "template": "&lt;p&gt;{{T1}}: {{T2}} {{response}} e {{T3}}&lt;/p&gt;",
    "hint": "&lt;p&gt;A posição de cada algarismo determina a forma como o número é lido.&lt;/p&gt;",
    "feedback": "&lt;p&gt;A posição de cada algarismo determina a forma como o número é lido. Por isso, 30 se lê diferente de 300.&lt;/p&gt;",
    "seed": {
        "parameters": [
            {
                "name": "Q1",
                "label": null,
                "min": 10,
                "max": 99,
                "step": 1
            },
            {
                "name": "Q2",
                "label": null,
                "min": 10,
                "max": 99,
                "step": 1
            }
        ],
        "calculated": [
            {
                "name": "T1",
                "function": "{{Q1}}*1000+100+{{Q2}}",
                "temp": true
            },
            {
                "name": "T2",
                "function": "Lemonlib.numToWords({{Q1}}*1000, 'pt')",
                "temp": true
            },
            {
                "name": "T3",
                "function": "Lemonlib.numToWords({{Q2}}, 'pt')",
                "temp": true
            },
            {
                "name": "A1",
                "label": "{{function}}",
                "function": "cento"
            }
        ],
        "uniques": true
    },
    "algorithm": {
        "name": "calculateOperation",
        "template": "Cloze with text"
    }
}</t>
  </si>
  <si>
    <t>{{T1}}: {{T2}} y {{A1}} {{T3}}</t>
  </si>
  <si>
    <t>Q1= Min = 3; Max = 9; Step = 1
Q2= Min = 2; Max = 9; Step = 1
Q3= Min = 1; Max = 999; Step = 1</t>
  </si>
  <si>
    <t>T1= {{Q1}}*10000+{{Q2}}*1000+{{Q3}}
T2= Lemonlib.numToWords({{Q1}}*10)
T3= Lemonlib.numToWords({{Q3}})
A1= Lemonlib.numToWords({{Q2}}*1000)</t>
  </si>
  <si>
    <t>{
    "id": "M4-NyO-37a-E-3",
    "stimulus": "&lt;p&gt;Escreva por extenso o seguinte número.&lt;/p&gt;",
    "template": "&lt;p&gt;{{T1}}: {{T2}} e {{response}} {{T3}}&lt;/p&gt;",
    "hint": "&lt;p&gt;A posição de cada algarismo determina a forma como o número é lido.&lt;/p&gt;",
    "feedback": "&lt;p&gt;A posição de cada algarismo determina a forma como o número é lido. Por isso, 30 se lê diferente de 300.&lt;/p&gt;",
    "seed": {
        "parameters": [
            {
                "name": "Q1",
                "label": null,
                "min": 3,
                "max": 9,
                "step": 1
            },
            {
                "name": "Q2",
                "label": null,
                "min": 2,
                "max": 9,
                "step": 1
            },
            {
                "name": "Q3",
                "label": null,
                "min": 1,
                "max": 999,
                "step": 1
            }
        ],
        "calculated": [
            {
                "name": "T1",
                "function": "{{Q1}}*10000+{{Q2}}*1000+{{Q3}}",
                "temp": true
            },
            {
                "name": "T2",
                "function": "Lemonlib.numToWords({{Q1}}*10, 'pt')",
                "temp": true
            },
            {
                "name": "T3",
                "function": "Lemonlib.numToWords({{Q3}}, 'pt')",
                "temp": true
            },
            {
                "name": "A1",
                "label": "{{function}}",
                "function": "Lemonlib.numToWords({{Q2}}*1000, 'pt')"
            }
        ],
        "uniques": true
    },
    "algorithm": {
        "name": "calculateOperation",
        "template": "Cloze with text"
    }
}</t>
  </si>
  <si>
    <t>{{T1}}: {{A1}} mil {{T2}}</t>
  </si>
  <si>
    <t>Q1= Min = 10; Max = 99; Step = 1
Q2= Min = 100; Max = 999; Step = 1</t>
  </si>
  <si>
    <t>T1= {{Q1}}*1000+{{Q2}}
T2= Lemonlib.numToWords({{Q2}})
A1= Lemonlib.numToWords({{Q1}})</t>
  </si>
  <si>
    <t>{
    "id": "M4-NyO-37a-E-4",
    "stimulus": "&lt;p&gt;Escreva por extenso o seguinte número.&lt;/p&gt;",
    "template": "&lt;p&gt;{{T1}}: {{response}} mil {{T2}}&lt;/p&gt;",
    "hint": "&lt;p&gt;A posição de cada algarismo determina a forma como o número é lido.&lt;/p&gt;",
    "feedback": "&lt;p&gt;A posição de cada algarismo determina a forma como o número é lido. Por isso, 30 se lê diferente de 300.&lt;/p&gt;",
    "seed": {
        "parameters": [
            {
                "name": "Q1",
                "label": null,
                "min": 10,
                "max": 39,
                "step": 1
            },
            {
                "name": "Q2",
                "label": null,
                "min": 100,
                "max": 999,
                "step": 1
            }
        ],
        "calculated": [
            {
                "name": "T1",
                "function": "{{Q1}}*1000+{{Q2}}",
                "temp": true
            },
            {
                "name": "T2",
                "function": "Lemonlib.numToWords({{Q2}}, 'pt')",
                "temp": true
            },
            {
                "name": "A1",
                "label": "{{function}}",
                "function": "Lemonlib.numToWords({{Q1}}, 'pt')"
            }
        ],
        "uniques": true
    },
    "algorithm": {
        "name": "calculateOperation",
        "template": "Cloze with text"
    }
}</t>
  </si>
  <si>
    <t>En una ciudad viven {{T1}} personas. Completa el hueco.</t>
  </si>
  <si>
    <t>Viven {{A1}} y {{T2}} personas.</t>
  </si>
  <si>
    <t>Q1= Min = 3; Max = 9; Step = 1
Q2= Min = 2000; Max = 9999; Step = 1</t>
  </si>
  <si>
    <t>T1= {{Q1}}*10000+{{Q2}}
T2= Lemonlib.numToWords({{Q2}})
A1= Lemonlib.numToWords({{Q1}}*10)</t>
  </si>
  <si>
    <t>{
    "id": "M4-NyO-37a-A-1",
    "stimulus": "&lt;p&gt;Em uma cidade vivem {{T1}} pessoas. Escreva esse número por extenso.&lt;/p&gt;",
    "template": "&lt;p&gt;Na cidade vivem {{response}} {{T2}} pessoas.&lt;/p&gt;",
    "hint": "&lt;p&gt;A posição de cada algarismo determina a forma como o número é lido.&lt;/p&gt;",
    "feedback": "&lt;p&gt;A posição de cada algarismo determina a forma como o número é lido. Por isso, 30 se lê diferente de 300.&lt;/p&gt;",
    "seed": {
        "parameters": [
            {
                "name": "Q1",
                "label": null,
                "min": 10,
                "max": 20,
                "step": 1
            },
            {
                "name": "Q2",
                "label": null,
                "min": 2,
                "max": 9,
                "step": 1
            },
            {
                "name": "Q3",
                "label": null,
                "min": 3,
                "max": 9,
                "step": 1
            },
            {
                "name": "Q4",
                "label": null,
                "min": 1,
                "max": 9,
                "step": 1
            }
        ],
        "calculated": [
            {
                "name": "T1",
                "label": "{{function}}",
                "function": "{{Q1}}*1000+{{Q2}}*100+{{Q3}}*10+{{Q4}}",
                "temp": true
            },
            {
                "name": "T2",
                "label": "{{function}}",
                "function": "Lemonlib.numToWords({{Q2}}*100+{{Q3}}*10+{{Q4}}, 'pt', 'female')",
                "temp": true
            },
            {
                "name": "A1",
                "label": "{{function}}",
                "function": " Lemonlib.numToWords({{Q1}}*1000, 'pt', 'female')"
            }
        ],
        "uniques": true
    },
    "algorithm": {
        "name": "calculateOperation",
        "template": "Cloze with text"
    }
}</t>
  </si>
  <si>
    <t>En el estadio de fútbol de una ciudad caben {{T1}} espectadores. Completa el hueco.</t>
  </si>
  <si>
    <t>En él caben {{A1}} mil {{T2}} espectadores.</t>
  </si>
  <si>
    <t>Q1= Min = 10; Max = 30; Step = 1
Q2= Min = 100; Max = 999; Step = 1</t>
  </si>
  <si>
    <t>{
    "id": "M4-NyO-37a-A-2",
    "stimulus": "&lt;p&gt;No estádio de futebol de uma cidade há espaço para {{T1}} espectadores. Escreva este número por extenso.&lt;/p&gt;",
    "template": "&lt;p&gt;No estádio cabem {{T2}} e {{response}} {{T4}} espectadores.&lt;/p&gt;",
    "hint": "&lt;p&gt;A posição de cada algarismo determina a forma como o número é lido.&lt;/p&gt;",
    "feedback": "&lt;p&gt;A posição de cada algarismo determina a forma como o número é lido. Por isso, 30 se lê diferente de 300.&lt;/p&gt;",
    "seed": {
        "parameters": [
            {
                "name": "Q1",
                "label": null,
                "min": 2,
                "max": 9,
                "step": 1
            },
            {
                "name": "Q2",
                "label": null,
                "min": 3,
                "max": 9,
                "step": 1
            },
            {
                "name": "Q3",
                "label": null,
                "min": 100,
                "max": 999,
                "step": 1
            }
        ],
        "calculated": [
            {
                "name": "T1",
                "label": "{{function}}",
                "function": "{{Q1}}*10000+{{Q2}}*1000+{{Q3}}",
                "temp": true
            },
            {
                "name": "T2",
                "label": "{{function}}",
                "function": "Lemonlib.numToWords({{Q1}}*10, 'pt')",
                "temp": true
            },
            {
                "name": "T3",
                "label": "{{function}}",
                "function": "Lemonlib.numToWords({{Q1}}*10000, 'pt')",
                "temp": true
            },
            {
                "name": "T4",
                "label": "{{function}}",
                "function": "Lemonlib.numToWords({{Q3}}, 'pt')",
                "temp": true
            },
            {
                "name": "A1",
                "label": "{{function}}",
                "function": " Lemonlib.numToWords({{Q2}}*1000, 'pt')"
            }
        ],
        "uniques": true
    },
    "algorithm": {
        "name": "calculateOperation",
        "template": "Cloze with text"
    }
}</t>
  </si>
  <si>
    <t>Al concierto de una cantante han asistido {{T1}} personas. Completa el hueco.</t>
  </si>
  <si>
    <t>Han asistido {{T2}} y {{A1}} mil {{T3}} seguidores.</t>
  </si>
  <si>
    <t>Q1= Min = 3; Max = 9; Step = 1
Q2= Min = 2; Max = 9; Step = 1
Q3= Min = 100; Max = 999; Step = 1</t>
  </si>
  <si>
    <t>T1= {{Q1}}*10000+{{Q2}}*1000+{{Q3}}
T2= Lemonlib.numToWords({{Q1}}*10)
T3= Lemonlib.numToWords({{Q3}})
A1= Lemonlib.numToWords({{Q2}})</t>
  </si>
  <si>
    <t>{
    "id": "M4-NyO-37a-A-3",
    "stimulus": "&lt;p&gt;O show de uma cantora foi assistido por {{T1}} pessoas. Escreva este número por extenso.&lt;/p&gt;",
    "template": "&lt;p&gt;Ao show assistiram {{T2}} {{response}} e {{T3}} pessoas.&lt;/p&gt;",
    "hint": "&lt;p&gt;A posição de cada algarismo determina a forma como o número é lido.&lt;/p&gt;",
    "feedback": "&lt;p&gt;A posição de cada algarismo determina a forma como o número é lido. Por isso, 30 se lê diferente de 300.&lt;/p&gt;",
    "seed": {
        "parameters": [
            {
                "name": "Q1",
                "label": null,
                "min": 1,
                "max": 5,
                "step": 2
            },
            {
                "name": "Q5",
                "label": null,
                "min": 3,
                "max": 9,
                "step": 2
            },
            {
                "name": "Q2",
                "label": null,
                "min": 2,
                "max": 9,
                "step": 1
            },
            {
                "name": "Q3",
                "label": null,
                "min": 1,
                "max": 9,
                "step": 1
            },
            {
                "name": "Q4",
                "label": null,
                "min": 1,
                "max": 9,
                "step": 1
            }
        ],
        "calculated": [
            {
                "name": "T1",
                "label": "{{function}}",
                "function": "{{Q1}}*10000+{{Q5}}*1000+{{Q2}}*100+{{Q3}}*10+{{Q4}}",
                "temp": true
            },
            {
                "name": "T2",
                "label": "{{function}}",
                "function": "Lemonlib.numToWords({{Q1}}*10000+{{Q5}}*1000, 'pt', 'female')",
                "temp": true
            },
            {
                "name": "T3",
                "label": "{{function}}",
                "function": "Lemonlib.numToWords({{Q3}}*10+{{Q4}}, 'pt', 'female')",
                "temp": true
            },
            {
                "name": "A1",
                "label": "{{function}}",
                "function": " Lemonlib.numToWords({{Q2}}*100, 'pt', 'female')"
            }
        ],
        "uniques": true
    },
    "algorithm": {
        "name": "calculateOperation",
        "template": "Cloze with text"
    }
}</t>
  </si>
  <si>
    <t>Un vídeo de una red social ha conseguido {{T1}} &lt;i&gt;likes.&lt;/i&gt; Completa el hueco.</t>
  </si>
  <si>
    <t>Tiene {{T2}} {{A1}} {{T3}} &lt;i&gt;likes.&lt;/i&gt;</t>
  </si>
  <si>
    <t>Q1= Min = 10; Max = 99; Step = 1
Q2= Min = 1; Max = 9; Step = 1
Q3= Min = 10; Max = 99; Step = 1</t>
  </si>
  <si>
    <t xml:space="preserve">T1 = {{Q1}}*1000+{{Q2}}*100+{{Q3}}
T2 = Lemonlib.numToWords({{Q1}}*1000)
T3 = Lemonlib.numToWords({{Q3}})
A1 = Lemonlib.numToWords({{Q2}}*100) </t>
  </si>
  <si>
    <t>{
    "id": "M4-NyO-37a-A-4",
    "stimulus": "&lt;p&gt;Um vídeo em uma rede social recebeu {{T1}} curtidas. Escreva este número por extenso.&lt;/p&gt;",
    "template": "&lt;p&gt;O vídeo teve {{T2}} {{T3}} e {{response}} e {{T4}} curtidas.&lt;/p&gt;",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3,
                "max": 9,
                "step": 1
            },
            {
                "name": "Q3",
                "label": null,
                "min": 3,
                "max": 9,
                "step": 1
            },
            {
                "name": "Q4",
                "label": null,
                "min": 2,
                "max": 9,
                "step": 1
            },
            {
                "name": "Q5",
                "label": null,
                "min": 1,
                "max": 9,
                "step": 1
            }
        ],
        "calculated": [
            {
                "name": "T1",
                "label": "{{function}}",
                "function": "{{Q1}}*10000+{{Q2}}*1000+{{Q3}}*100+{{Q4}}*10+{{Q5}}",
                "temp": true
            },
            {
                "name": "T2",
                "label": "{{function}}",
                "function": "Lemonlib.numToWords({{Q1}}*10000+{{Q2}}*1000, 'pt', 'female')",
                "temp": true
            },
            {
                "name": "T3",
                "label": "{{function}}",
                "function": "Lemonlib.numToWords({{Q3}}*100, 'pt', 'female')",
                "temp": true
            },
            {
                "name": "T4",
                "label": "{{function}}",
                "function": "Lemonlib.numToWords({{Q5}}, 'pt', 'female')",
                "temp": true
            },
            {
                "name": "A1",
                "label": "{{function}}",
                "function": " Lemonlib.numToWords({{Q4}}*10, 'pt', 'female')"
            }
        ],
        "uniques": true
    },
    "algorithm": {
        "name": "calculateOperation",
        "template": "Cloze with text"
    }
}</t>
  </si>
  <si>
    <t>En una colonia viven {{T1}} pingüinos. Completa el hueco.</t>
  </si>
  <si>
    <t>En la colonia viven {{A1}} y {{T2}} pingüinos.</t>
  </si>
  <si>
    <t>{
    "id": "M4-NyO-37a-A-5",
    "stimulus": "&lt;p&gt;Em uma colônia vivem {{T1}} pinguins. Escreva este número por extenso.&lt;/p&gt;",
    "template": "&lt;p&gt;Na colônia vivem {{T2}} {{T3}} e {{response}} pinguins.&lt;/p&gt;",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2,
                "max": 9,
                "step": 1
            },
            {
                "name": "Q3",
                "label": null,
                "min": 3,
                "max": 9,
                "step": 1
            },
            {
                "name": "Q4",
                "label": null,
                "min": 11,
                "max": 29,
                "step": 1
            }
        ],
        "calculated": [
            {
                "name": "T1",
                "label": "{{function}}",
                "function": "{{Q1}}*10000+{{Q2}}*1000+{{Q3}}*100+{{Q4}}",
                "temp": true
            },
            {
                "name": "T2",
                "label": "{{function}}",
                "function": "Lemonlib.numToWords({{Q1}}*10000+{{Q2}}*1000, 'pt')",
                "temp": true
            },
            {
                "name": "T3",
                "label": "{{function}}",
                "function": "Lemonlib.numToWords({{Q3}}*100, 'pt')",
                "temp": true
            },
            {
                "name": "A1",
                "label": "{{function}}",
                "function": " Lemonlib.numToWords({{Q4}}, 'pt')"
            }
        ],
        "uniques": true
    },
    "algorithm": {
        "name": "calculateOperation",
        "template": "Cloze with text"
    }
}</t>
  </si>
  <si>
    <t>Unos paleontólogos han encontrado unos restos fósiles cuya antigüedad es de {{T1}} años. Completa el hueco.</t>
  </si>
  <si>
    <t>Tiene {{A1}} mil {{T2}} años.</t>
  </si>
  <si>
    <t>{
    "id": "M4-NyO-37a-A-6",
    "stimulus": "&lt;p&gt;Os paleontólogos encontraram restos fósseis com {{T1}} anos de idade. Preencha a lacuna.&lt;/p&gt;",
    "template": "&lt;p&gt;Tem {{response}} mil {{T2}} anos.&lt;/p&gt;",
    "hint": "&lt;p&gt;A posição de cada algarismo determina a forma como o número é lido.&lt;/p&gt;",
    "feedback": "&lt;p&gt;A posição de cada algarismo determina a forma como o número é lido. Por isso, 30 se lê diferente de 300.&lt;/p&gt;",
    "seed": {
        "parameters": [
            {
                "name": "Q1",
                "label": null,
                "min": 10,
                "max": 30,
                "step": 1
            },
            {
                "name": "Q2",
                "label": null,
                "min": 100,
                "max": 999,
                "step": 1
            }
        ],
        "calculated": [
            {
                "name": "T1",
                "function": "{{Q1}}*1000+{{Q2}}",
                "temp": true
            },
            {
                "name": "T2",
                "function": "Lemonlib.numToWords({{Q2}}, 'pt')",
                "temp": true
            },
            {
                "name": "A1",
                "label": "{{function}}",
                "function": "Lemonlib.numToWords({{Q1}}, 'pt')"
            }
        ],
        "uniques": true
    },
    "algorithm": {
        "name": "calculateOperation",
        "template": "Cloze with text"
    }
}</t>
  </si>
  <si>
    <t>M4-NyO-37b</t>
  </si>
  <si>
    <t>Escribe números naturales de 5 cifras (pasa texto a número)</t>
  </si>
  <si>
    <t>Une la forma escrita de estos números con su forma numérica.
{{T1}} {{A1}}
{{T2}} {{A2}}
{{T3}} {{A3}}</t>
  </si>
  <si>
    <t>{{T1}} = Lemonlib.numToWords({{Q1}})
{{T2}} = Lemonlib.numToWords({{Q2}})
{{T3}} = Lemonlib.numToWords({{Q3}})
{{A1}} = {{Q1}}
{{A2}} = {{Q2}}
{{A3}} = {{Q3}}</t>
  </si>
  <si>
    <t>{"id":"M4-NyO-37b-I-1","stimulus":"&lt;p&gt;Arraste os números para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t>
  </si>
  <si>
    <t>La forma numérica de {{T1}} es {{A1}}.</t>
  </si>
  <si>
    <t>Q1= Min=10000; Max=99999; Step =1</t>
  </si>
  <si>
    <t>{{T1}} = Lemonlib.numToWords({{Q1}})
{{A1}} = {{Q1}}</t>
  </si>
  <si>
    <t>{"id":"M4-NyO-37b-E-1","stimulus":"&lt;p&gt;Escreva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</si>
  <si>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En un hospital se calcula que han nacido {{T1}} bebés durante toda su historia. Escribe este número con cifras.</t>
  </si>
  <si>
    <t>Han nacido {{A1}} bebés.</t>
  </si>
  <si>
    <t>T1=Lemonlib.numToWords({{Q1}})
A1={{Q1}}</t>
  </si>
  <si>
    <t>{"id":"M4-NyO-37b-A-1","stimulus":"&lt;p&gt;Em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</si>
  <si>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En un país hay registrados {{T1}} monopatines eléctricos. Escribe este número con cifras.</t>
  </si>
  <si>
    <t>Hay {{A1}} monopatines registrados.</t>
  </si>
  <si>
    <t>Q1= Min=10000; Max=99900; Step =100</t>
  </si>
  <si>
    <t>{"id":"M4-NyO-37b-A-2","stimulus":"&lt;p&gt;Em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t>
  </si>
  <si>
    <t>Se estima que en un continente hay unos {{T1}} lobos. Escribe este número con cifras.</t>
  </si>
  <si>
    <t>Hay {{A1}} lobos.</t>
  </si>
  <si>
    <t>Q1= Min=10000; Max=15000; Step =10</t>
  </si>
  <si>
    <t>{"id":"M4-NyO-37b-A-3","stimulus":"&lt;p&gt;Em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t>
  </si>
  <si>
    <t>Se cree que hay unas {{T1}} ballenas en un océano. Escribe este número con cifras.</t>
  </si>
  <si>
    <t>Hay {{A1}} ballenas.</t>
  </si>
  <si>
    <t>Q1= Min=10000; Max=25000; Step =1000</t>
  </si>
  <si>
    <t>{"id":"M4-NyO-37b-A-4","stimulus":"&lt;p&gt;Acredita-se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t>
  </si>
  <si>
    <t>En una ciudad hay censados {{T1}} perros. Escribe este número con cifras.</t>
  </si>
  <si>
    <t>Hay {{A1}} perros censados.</t>
  </si>
  <si>
    <t>{"id":"M4-NyO-37b-A-5","stimulus":"&lt;p&gt;Em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</si>
  <si>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M4-NyO-37c</t>
  </si>
  <si>
    <t>Descompone números naturales de 5 cifras de forma aditiva y de forma aditivo-multiplicativa atendiendo al valor posicional de las cifras</t>
  </si>
  <si>
    <t>Señala si las siguientes descomposiciones son correctas o incorrectas.
{{Q1}}{{Q2}} {{Q3}}{{Q4}}{{Q5}} = {{Q1}} × 10 000 + {{Q2}} × 1 000 + {{Q3}} × 100 + {{Q4}} × 10 + {{Q5}}*
{{Q2}}{{Q3}} 0{{Q7}}0 = {{Q2}} × 10 000 + {{Q3}} × 1 000 + {{Q7}} × 10*
{{Q2}}{{Q8}} {{Q3}}{{Q7}}0 = {{Q2}} × 10 000 + {{Q8}} × 1 000 + {{Q3}} × 100 +{{Q7}} × 10*
{{Q4}}{{Q8}} {{Q1}}00 = {{Q4}} × 10 000 + {{Q8}} × 1 000 + {{Q1}} × 10
{{Q4}}{{Q5}} {{Q6}}0{{Q7}} = {{Q4}} × 10 000 + {{Q5}} × 1 000 + {{Q6}} × 100 + {{Q7}} × 10
{{Q8}} {{Q4}}0{{Q8}} = {{Q8}} × 1 000 + {{Q4}} × 100 + {{Q8}} × 10
(se ven 3, dos correctas)</t>
  </si>
  <si>
    <t>Q1-Q8= Min= 1; Max= 9; Step= 1</t>
  </si>
  <si>
    <t>Un número puede descomponerse como la suma de sus cifras multiplicadas por 10, 100, 1 000 o 10 000, según su posición en el número.</t>
  </si>
  <si>
    <t>Un número puede descomponerse como la suma de sus cifras multiplicadas por 10, 100, 1 000 o 10 000, según su posición en el número.
A4={{Q4}}{{Q8}} {{Q1}}00 = {{Q4}} × 10 000 + {{Q8}} × 1 000 + {{Q1}} × 100
A5={{Q4}}{{Q5}} {{Q6}}0{{Q7}} = {{Q4}} × 10 000 + {{Q5}} × 1 000 + {{Q6}} × 100 + {{Q7}}
A6={{Q8}} {{Q4}}0{{Q8}} = {{Q8}} × 1 000 + {{Q4}} × 100 + {{Q8}}</t>
  </si>
  <si>
    <t>{"id":"M4-NyO-37c-I-1","stimulus":"&lt;p&gt;Indique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t>
  </si>
  <si>
    <t>Descompón el siguiente número. Escribe primero las decenas de millar y, por último, las unidades.</t>
  </si>
  <si>
    <t xml:space="preserve">{{Q0}}{{Q1}} {{Q2}}{{Q3}}{{Q4}} = {{A0}} + {{A1}} + {{A2}} + {{A3}} + {{A4}} </t>
  </si>
  <si>
    <t>Q0-Q4= Min= 1; Max= 9; Step= 1</t>
  </si>
  <si>
    <t>A0={{Q0}}*10000
A1= {{Q1}}*1000
A2 ={{Q2}}*100
A3 ={{Q3}}*10
A4 ={{Q4}}</t>
  </si>
  <si>
    <t>Un número se puede descomponer como la suma de sus cifras seguidas de ceros.</t>
  </si>
  <si>
    <t>{"id":"M4-NyO-37c-E-1","stimulus":"&lt;p&gt;Decomponha o número a seguir. Escreva primeiro as dezenas de milhar e, por último, as unidades.&lt;/p&gt;","template":"&lt;p style=\"text-align: center\"&gt;{{Q0}}{{Q1}}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t>
  </si>
  <si>
    <t>Un club de fútbol tiene {{T1}} socios. Descompón ese número siguiendo este ejemplo: 534 = 5 × 100 + 3 × 10 + 4.</t>
  </si>
  <si>
    <t>Q1= [1, 2]
Q2-Q5= Min= 1; Max= 9; Step= 1</t>
  </si>
  <si>
    <t xml:space="preserve">T1 = {{Q1}}*10000 + {{Q2}}*1000 + {{Q3}}*100 + {{Q4}}*10+{{Q5}}
A1 = {{Q1}} \times 10000+ {{Q2}} \times 1000 + {{Q3}} \times 100 + {{Q4}} \times 10 + {{Q5}} </t>
  </si>
  <si>
    <t>&lt;p&gt;Un número puede descomponerse como la suma de sus cifras multiplicadas por 10, 100, 1 000 o 10 000, según su posición en el número.&lt;/p&gt;&lt;p&gt;{{T1}} = {{Q1}} × 10 000 + ...&lt;/p&gt;</t>
  </si>
  <si>
    <t>Un número puede descomponerse como la suma de sus cifras multiplicadas por 1, 10, 100, 1 000, etcétera, según su posición en el número.</t>
  </si>
  <si>
    <t>{"id":"M4-NyO-37c-A-1","stimulus":"&lt;p&gt;Um clube de futebol tem {{T1}} membros. Decomponha esse número seguindo este exemplo: 534 = 5 × 100 + 3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</si>
  <si>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Se han vendido en un solo día {{T1}} unidades de un nuevo helado. Descompón ese número siguiendo este ejemplo: 975 = 9 × 100 + 7 × 10 + 5.</t>
  </si>
  <si>
    <t>T1 = {{Q1}}*10000 + {{Q2}}*1000 + {{Q3}}*100 + {{Q4}}*10+{{Q5}}
A1 = {{Q1}} \times 10000+ {{Q2}} \times 1000 + {{Q3}} \times 100 + {{Q4}} \times 10 + {{Q5}}</t>
  </si>
  <si>
    <t>{"id":"M4-NyO-37c-A-2","stimulus":"&lt;p&gt;Foram vendidas {{T1}} unidades de um novo sorvete em um único dia. Decomponha esse número seguindo este exemplo: 975 = 9 × 100 + 7 × 10 + 5.&lt;/p&gt;","template":"&lt;p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</si>
  <si>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Se estima que en una ciudad hay {{T1}} motocicletas. Descompón ese número siguiendo este ejemplo: 231 = 3 × 100 + 2 × 10 + 1.</t>
  </si>
  <si>
    <t>{"id":"M4-NyO-37c-A-3","stimulus":"&lt;p&gt;Em uma determinada cidade, estima-se que existam {{T1}} motocicletas. Decomponha esse número seguindo este exemplo: 231 = 3 × 100 + 2 × 10 + 1.&lt;/p&gt;","template":"&lt;p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</si>
  <si>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Una aplicación para móvil ha tenido {{T1}} descargas. Descompón ese número siguiendo este ejemplo: 556 = 5 × 100 + 5 × 10 + 6.</t>
  </si>
  <si>
    <t>{"id":"M4-NyO-37c-A-4","stimulus":"&lt;p&gt;Um aplicativo de celular obteve {{T1}} &lt;i&gt;downloads&lt;/i&gt;. Decomponha esse número seguindo este exemplo: 556 = 5 × 100 + 5 × 10 + 6.&lt;/p&gt;","template":"&lt;p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</si>
  <si>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Una cadena de gimnasios tiene {{T1}} abonados por todo el país. Descompón ese número siguiendo este ejemplo: 874 = 8 × 100 + 7 × 10 + 4.</t>
  </si>
  <si>
    <t>{"id":"M4-NyO-37c-A-5","stimulus":"&lt;p&gt;Uma rede de academias tem {{T1}} assinantes em todo o país. Decomponha esse número seguindo este exemplo: 874 = 8 × 100 + 7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</si>
  <si>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M4-NyO-1b</t>
  </si>
  <si>
    <t>Escribe números naturales de 6 o 7 cifras (pasa texto a número)</t>
  </si>
  <si>
    <t>Une la forma escrita de los números con su forma numérica.
{{T1}} - {{A1}}
{{T2}} - {{A2}}
{{T3}} - {{A3}}</t>
  </si>
  <si>
    <t>Q1-Q2= Min=100000; Max=999999; Step =1
Q3-Q4= Min=1000000; Max=9999999; Step =1</t>
  </si>
  <si>
    <t>{{T1}} = Lemonlib.numToWords({{Q1}})
{{T2}} = Lemonlib.numToWords({{Q2}})
{{T3}} = Lemonlib.numToWords({{Q3}})
{{T4}} = Lemonlib.numToWords({{Q4}})
{{A1}} = {{Q1}}
{{A2}} = {{Q2}}
{{A3}} = {{Q3}}
{{A4}} = {{Q4}}</t>
  </si>
  <si>
    <t>{
 "id": "M4-NyO-1b-I-1",
 "stimulus": "&lt;p&gt;Combine a forma escrita por extenso de cada número com a forma escrita por algarismos.&lt;/p&gt;",
 "hint": "&lt;p&gt;A posição de cada algarismo determina a forma como o número é lido.&lt;/p&gt;",
 "feedback": "&lt;p&gt;A posição de cada algarismo determina a forma como o número é lido. Por isso, 30 se lê diferente de 300.&lt;/p&gt;",
 "seed": {
 "parameters": [
 {
 "name": "Q1",
 "label": null,
 "min": 100000,
 "max": 999999,
 "step": 1
 },
 {
 "name": "Q2",
 "label": null,
 "min": 100000,
 "max": 999999,
 "step": 1
 },
 {
 "name": "Q3",
 "label": null,
 "min": 1000000,
 "max": 9999999,
 "step": 1
 },
 {
 "name": "Q4",
 "label": null,
 "min": 1000000,
 "max": 9999999,
 "step": 1
 }
 ],
 "calculated": [
 {
 "name": "T1",
 "label": "{{function}}",
 "function": "Lemonlib.numToWords({{Q1}}, 'pt')",
 "temp": true
 },
 {
 "name": "T2",
 "label": "{{function}}",
 "function": "Lemonlib.numToWords({{Q2}}, 'pt')",
 "temp": true
 },
 {
 "name": "T3",
 "label": "{{function}}",
 "function": "Lemonlib.numToWords({{Q3}}, 'pt')",
 "temp": true
 },
 {
 "name": "T4",
 "label": "{{function}}",
 "function": "Lemonlib.numToWords({{Q4}}, 'pt')",
 "temp": true
 },
 {
 "name": "A1",
 "label": "{{T1}}",
 "function": "{{Q1}}"
 },
 {
 "name": "A2",
 "label": "{{T2}}",
 "function": "{{Q2}}"
 },
 {
 "name": "A3",
 "label": "{{T3}}",
 "function": "{{Q3}}"
 },
 {
 "name": "A4",
 "label": "{{T4}}",
 "function": "{{Q4}}"
 }
 ],
 "uniques": true
 },
 "algorithm": {
 "name": "linkOperationResult",
 "params": {
 "invert": true
 },
 "template": "Match list"
 }
 }</t>
  </si>
  <si>
    <t>CC</t>
  </si>
  <si>
    <t xml:space="preserve">Q1= Min=100000; Max=999999; Step =1
</t>
  </si>
  <si>
    <t>{
    "id": "M4-NyO-1b-E-1",
    "stimulus": "&lt;p&gt;Escreva o número a seguir usando algarismos.&lt;/p&gt;",
    "hint": "&lt;p&gt;A posição de cada algarismo determina a forma como o número é lido.&lt;/p&gt;",
    "feedback": "&lt;p&gt;A posição de cada algarismo determina a forma como o número é lido. Por isso, 30 se lê diferente de 300.&lt;/p&gt;",
    "template": "&lt;p&gt;O número {{T1}} é {{response}}.&lt;/p&gt;",
    "seed": {
        "parameters": [
            {
                "name": "Q1",
                "label": null,
                "min": 100000,
                "max": 999999,
                "step": 1
            }
        ],
        "calculated": [
            {
                "name": "T1",
                "label": "{{function}}",
                "function": "Lemonlib.numToWords({{Q1}}, 'pt')",
                "temp": true
            },
            {
                "name": "A1",
                "function": "{{Q1}}"
            }
        ],
        "uniques": true
    },
    "algorithm": {
        "name": "calculateOperation",
        "params": {
            "method": "equivLiteral","keyboard": "NUMERICAL"
        }
    }
}</t>
  </si>
  <si>
    <t xml:space="preserve">Q3= Min=1000000; Max=9999999; Step =1
</t>
  </si>
  <si>
    <t>{{T1}} = Lemonlib.numToWords({{Q3}})
{{A1}} = {{Q3}}</t>
  </si>
  <si>
    <t>{
    "id": "M4-NyO-1b-E-2",
    "stimulus": "&lt;p&gt;Escreva o número a seguir usando algarismos.&lt;/p&gt;",
    "hint": "&lt;p&gt;O valor de cada algarismo é posicional, ou seja, depende do lugar que ocupa no número.&lt;/p&gt;",
    "feedback": "&lt;p&gt;A posição de cada algarismo determina a forma como o número é lido. Por isso, 30 se lê diferente de 300.&lt;/p&gt;",
    "template": "&lt;p&gt;O número {{T1}} é {{response}}.&lt;/p&gt;",
    "seed": {
        "parameters": [
            {
                "name": "Q3",
                "label": null,
                "min": 1000000,
                "max": 9999999,
                "step": 1
            }
        ],
        "calculated": [
            {
                "name": "T1",
                "label": "{{function}}",
                "function": "Lemonlib.numToWords({{Q3}}, 'pt')",
                "temp": true
            },
            {
                "name": "A1",
                "function": "{{Q3}}"
            }
        ],
        "uniques": true
    },
    "algorithm": {
        "name": "calculateOperation",
        "params": {
            "method": "equivLiteral","keyboard": "NUMERICAL"
        }
    }
}</t>
  </si>
  <si>
    <t>Han encontrado un fósil con unos {{T1}} años de antigüedad. Escribe este número con cifras.</t>
  </si>
  <si>
    <t>El fósil tiene unos {{A1}} años de antigüedad.</t>
  </si>
  <si>
    <t xml:space="preserve">Q3= Min=1000000; Max=1500000; Step =10000
</t>
  </si>
  <si>
    <t>{
    "id": "M4-NyO-1b-A-1",
    "stimulus": "&lt;p&gt;Foi encontrado um fóssil que tem {{T1}} anos. Escreva este número usando algarismos.&lt;/p&gt;",
    "template": "&lt;p&gt;O número {{T1}} é {{response}}.&lt;/p&gt;",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10000
            }
        ],
        "calculated": [
            {
                "name": "T1",
                "label": "{{function}}",
                "function": "Lemonlib.numToWords({{Q3}}, 'pt')",
                "temp": true
            },
            {
                "name": "A1",
                "function": "{{Q3}}"
            }
        ],
        "uniques": true
    },
    "algorithm": {
        "name": "calculateOperation",
        "params": {
            "method": "equivLiteral","keyboard": "NUMERICAL"
        }
    }
}</t>
  </si>
  <si>
    <t>Hay {{T1}} personas suscritas a un periódico. Escribe este número con cifras.</t>
  </si>
  <si>
    <t>Hay {{A1}} personas suscritas.</t>
  </si>
  <si>
    <t xml:space="preserve">Q3= Min=1000000; Max=1500000; Step =1
</t>
  </si>
  <si>
    <t>{
    "id": "M4-NyO-1b-A-2",
    "stimulus": "&lt;p&gt;Um jornal possui {{T1}} assinantes. Escreva este número usando algarismos.&lt;/p&gt;",
    "template": "&lt;p&gt;O jornal tem {{response}} assinantes.&lt;/p&gt;",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
            }
        ],
        "calculated": [
            {
                "name": "T1",
                "label": "{{function}}",
                "function": "Lemonlib.numToWords({{Q3}}, 'pt')",
                "temp": true
            },
            {
                "name": "A1",
                "function": "{{Q3}}"
            }
        ],
        "uniques": true
    },
    "algorithm": {
        "name": "calculateOperation",
        "params": {
            "method": "equivLiteral","keyboard": "NUMERICAL"
        }
    }
}</t>
  </si>
  <si>
    <t>Hay {{T1}} personas conectadas a la transmisión de un &lt;i&gt;youtuber.&lt;/i&gt; Escribe este número con cifras.</t>
  </si>
  <si>
    <t>Hay {{A1}} personas conectadas.</t>
  </si>
  <si>
    <t xml:space="preserve">Q1= Min=100000; Max=399999; Step =1
</t>
  </si>
  <si>
    <t>{
    "id": "M4-NyO-1b-A-3",
    "stimulus": "&lt;p&gt;Há {{T1}} pessoas conectadas a uma transmissão de uma &lt;i&gt;youtuber.&lt;/i&gt; Escreva este número usando algarismos.&lt;/p&gt;",
    "template": "&lt;p&gt;Há {{response}} pessoas conectadas.&lt;/p&gt;",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t>
  </si>
  <si>
    <t>En una biblioteca hay {{T1}} libros. Escribe este número con cifras.</t>
  </si>
  <si>
    <t>Hay {{A1}} libros.</t>
  </si>
  <si>
    <t>{
    "id": "M4-NyO-1b-A-4",
    "stimulus": "&lt;p&gt;Em uma biblioteca há {{T1}} livros. Escreva este número usando algarismos.&lt;/p&gt;",
    "template": "&lt;p&gt;Há {{response}} livros.&lt;/p&gt;",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t>
  </si>
  <si>
    <t>A lo largo de un mes {{T1}} personas han visitado un monumento. Escribe este número con cifras.</t>
  </si>
  <si>
    <t>Han visitado el monumento {{A1}} personas.</t>
  </si>
  <si>
    <t xml:space="preserve">Q3= Min=1000000; Max=5000000; Step =1
</t>
  </si>
  <si>
    <t>{
    "id": "M4-NyO-1b-A-5",
    "stimulus": "&lt;p&gt;Ao longo de um mês {{T1}} pessoas visitaram um monumento. Escreva este número usando algarismos.&lt;/p&gt;",
    "template": "&lt;p&gt;Visitaram o monumento {{response}} pessoas.&lt;/p&gt;",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5000000,
                "step": 1
            }
        ],
        "calculated": [
            {
                "name": "T1",
                "label": "{{function}}",
                "function": "Lemonlib.numToWords({{Q3}}, 'pt')",
                "temp": true
            },
            {
                "name": "A1",
                "function": "{{Q3}}"
            }
        ],
        "uniques": true
    },
    "algorithm": {
        "name": "calculateOperation",
        "params": {
            "method": "equivLiteral","keyboard": "NUMERICAL"
        }
    }
}</t>
  </si>
  <si>
    <t>M4-NyO-1c</t>
  </si>
  <si>
    <t>Descompone números naturales de forma aditiva y de forma aditivo-multiplicativa atendiendo al valor posicional de las cifras</t>
  </si>
  <si>
    <t>Señala si las siguientes descomposiciones son correctas o incorrectas.
{{Q0}}{{Q1}}{{Q2}} {{Q3}}{{Q4}}{{Q5}} = {{Q0}} × 100 000 + {{Q1}} × 10 000 + {{Q2}} × 1 000 + {{Q3}} × 100 + {{Q4}} × 10 + {{Q5}}*
{{Q1}}{{Q3}}{{Q5}} 0{{Q7}}0 = {{Q1}} × 100 000 + {{Q3}} × 10 000 + {{Q5}} × 1 000 + {{Q7}} × 10*
{{Q0}} {{Q1}}{{Q2}}{{Q8}} {{Q3}}{{Q7}}0 = {{Q0}} × 1 000 000 + {{Q1}} × 100 000 + {{Q2}} × 10 000 + {{Q8}} × 1 000 + {{Q3}} × 100 +{{Q7}} × 10*
{{Q4}}0{{Q8}} {{Q1}}00 = {{Q4}} × 10 000 + {{Q8}} × 1 000 + {{Q1}} × 100
{{Q4}}{{Q5}}0 {{Q6}}0{{Q7}} = {{Q4}} × 100 000 + {{Q5}} × 10 000 + {{Q6}} × 10 000 + {{Q7}} × 10 000
{{Q1}} {{Q2}}{{Q6}}{{Q8}} {{Q4}}0{{Q8}} = {{Q1}} × 1 000 000 + {{Q2}} × 100 000 + {{Q6}} × 10 000 + {{Q8}} × 1 000 + {{Q4}} × 100 + {{Q8}} × 10
(se ven 3, dos correctas)</t>
  </si>
  <si>
    <t>Q0-Q8= Min= 1; Max= 9; Step= 1</t>
  </si>
  <si>
    <t>Un número se puede descomponer como la suma de sus cifras seguidas de ceros.
A4=La descomposición correcta es {{Q4}}0{{Q8}} {{Q1}}00 = {{Q4}} × 100 000 + {{Q8}} × 1 000 + {{Q1}} × 100 
A5={{Q4}}{{Q5}}0 {{Q6}}0{{Q7}} = {{Q4}} × 100 000 + {{Q5}} × 10 000 + {{Q6}} × 100 + {{Q7}}
A6={{Q1}} {{Q2}}{{Q6}}{{Q8}} {{Q4}}0{{Q8}} ={{Q1}} × 1 000 000 + {{Q2}} × 100 000 +  {{Q6}} × 10 000 + {{Q8}} × 1 000 + {{Q4}} × 100 + {{Q8}}</t>
  </si>
  <si>
    <t>{
    "id": "M4-NyO-1c-I-1",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t>
  </si>
  <si>
    <t>Descompón el siguiente número. Escribe primero las centenas de millar y, por último, las unidades.</t>
  </si>
  <si>
    <t xml:space="preserve">{{Q0}}{{Q1}}{{Q2}} {{Q3}}0{{Q4}} = {{A0}} + {{A1}} + {{A2}} + {{A3}} + {{A4}} </t>
  </si>
  <si>
    <t>A0={{Q0}}*100000
A1= {{Q1}}*10000
A2 ={{Q2}}*1000
A3 ={{Q3}}*100
A4 ={{Q4}}</t>
  </si>
  <si>
    <t>{
    "id": "M4-NyO-1c-E-1",
    "stimulus": "&lt;p&gt;Decomponha o seguinte número. Escreva primero as centenas de milhar e, por último, as unidades.&lt;/p&gt;",
    "template": "&lt;p style=\"text-align: center\"&gt;{{Q0}}{{Q1}}{{Q2}} {{Q3}}0{{Q4}} = {{response}}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"equivLiteral","keyboard": "NUMERICAL"
        }
    }
}</t>
  </si>
  <si>
    <t xml:space="preserve">{{Q0}}{{Q1}}0 0{{Q3}}{{Q4}} = {{A0}} + {{A1}} + {{A3}} + {{A4}} </t>
  </si>
  <si>
    <t>A0={{Q0}}*100000
A1= {{Q1}}*10000
A3 ={{Q3}}*10
A4 ={{Q4}}</t>
  </si>
  <si>
    <t>{
    "id": "M4-NyO-1c-E-2",
    "stimulus": "&lt;p&gt;Decomponha o seguinte número. Escreva primero as centenas de milhar e, por último, as unidades.&lt;/p&gt;",
    "template": "&lt;p style=\"text-align: center\"&gt;{{Q0}}{{Q1}}0 0{{Q3}}{{Q4}}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"equivLiteral","keyboard": "NUMERICAL"
        }
    }
}</t>
  </si>
  <si>
    <t>Según sus cuentas, una ONG ha comprobado que tiene {{T1}} socios. Descompón ese número siguiendo este ejemplo: 534 = 5 × 100 + 3 × 10 + 4.</t>
  </si>
  <si>
    <t>Q1= Min= 1; Max= 2; Step= 1
Q2-Q6= Min= 1; Max= 9; Step= 2</t>
  </si>
  <si>
    <t>T1 = {{Q1}}*100000 + {{Q2}}*10000 + {{Q3}}*1000 + {{Q4}}*100+{{Q5}}*10+{{Q6}}
A1 = {{Q1}} \times 100000+ {{Q2}} \times 10000 + {{Q3}} \times 1000 + {{Q4}} \times 100 + {{Q5}} \times 10 + {{Q6}}</t>
  </si>
  <si>
    <t>Un número puede descomponerse como la suma de sus cifras multiplicadas por 10, 100, 1 000, etc., según su posición en el número.</t>
  </si>
  <si>
    <t>{
    "id": "M4-NyO-1c-A-1",
    "stimulus": "&lt;p&gt;De acordo com seus registros, uma ONG verificou que tem {{T1}} parceiros. Decomponha esse número seguindo este exemplo: 534 = 5 × 100 + 3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t>
  </si>
  <si>
    <t>Se han vendido {{T1}} unidades de un nuevo vehículo. Descompón el número de vehículos siguiendo este ejemplo: 975 = 9 × 100 + 7 × 10 + 5.</t>
  </si>
  <si>
    <t>{
    "id": "M4-NyO-1c-A-2",
    "stimulus": "&lt;p&gt;Fora vendidas {{T1}} unidades de um novo carro. Decomponha o número de carros seguindo este exemplo: 975 = 9 × 100 + 7 × 10 + 5.&lt;/p&gt;",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t>
  </si>
  <si>
    <t>Se estima que en un país hay {{T1}} bicicletas. Descompón el número de bicicletas siguiendo este ejemplo: 231 = 3 × 100 + 2 × 10 + 1.</t>
  </si>
  <si>
    <t>Q1= Min= 1; Max= 2; Step= 1
Q2-Q7= Min= 1; Max= 9; Step= 2</t>
  </si>
  <si>
    <t>T1 = {{Q1}}*1000000 + {{Q2}}*100000 + {{Q3}}*10000 + {{Q4}}*1000+{{Q5}}*100+{{Q6}}*10+{{Q7}}
A1 = {{Q1}} \times 1000000+ {{Q2}} \times 100000 + {{Q3}} \times 10000 + {{Q4}} \times 1000 + {{Q5}} \times 100 + {{Q6}} \times 10 + {{Q7}}</t>
  </si>
  <si>
    <t>{
    "id": "M4-NyO-1c-A-3",
    "stimulus": "&lt;p&gt;Estima-se que em um país existam {{T1}} bicicletas. Decomponha o número de bicicletas seguindo este exemplo: 231 = 3 × 100 + 2 × 10 + 1.&lt;/p&gt;",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t>
  </si>
  <si>
    <t>Una página web ha recibido {{T1}} visitas. Descompón ese número siguiendo este ejemplo: 556 = 5 × 100 + 5 × 10 + 6.</t>
  </si>
  <si>
    <t>{
    "id": "M4-NyO-1c-A-4",
    "stimulus": "&lt;p&gt;Uma página da web recebeu {{T1}} visitas. Decomponha esse número seguindo este exemplo: 556 = 5 × 100 + 5 × 10 + 6.&lt;/p&gt;",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t>
  </si>
  <si>
    <t>Una empresa de telefonía tiene {{T1}} clientes. Descompón ese número siguiendo este ejemplo: 874 = 8 × 100 + 7 × 10 + 4.</t>
  </si>
  <si>
    <t>{
    "id": "M4-NyO-1c-A-5",
    "stimulus": "&lt;p&gt;Uma companhia telefônica tem {{T1}} clientes. Decomponha esse número seguindo este exemplo: 874 = 8 × 100 + 7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t>
  </si>
  <si>
    <t>M4-NyO-2a</t>
  </si>
  <si>
    <t>Ordena números naturales utilizando los símbolos de &lt; y &gt; (nºs de 6 y 7 cifras)</t>
  </si>
  <si>
    <t>Indica si las comparaciones son correctas o incorrectas.</t>
  </si>
  <si>
    <t>True or false
*: countCorrect= 2
*: countIncorrect= 2
*:options= "Correcto", "Incorrecto"</t>
  </si>
  <si>
    <t>Q1= Min= 7000000; Max= 7049999; Step= 1
Q2= Min= 750000; Max= 799999; Step= 1
Q3= Min= 1000000; Max= 1049999; Step= 1
Q4= Min= 1500; Max= 1999; Step= 1
Q5= Min= 100000; Max= 499999; Step= 1
Q6= Min= 5000000; Max= 9999999; Step= 1
Q7= Min= 100000; Max= 399999; Step= 1
Q8= Min= 4000000; Max= 9999999; Step= 1</t>
  </si>
  <si>
    <t>A1={{Q1}} &gt; {{Q2}}*
A2={{Q4}} &lt; {{Q3}}*
A3={{Q5}} &lt; {{Q6}}*
A4={{Q7}} &lt; {{Q8}}*
A5={{Q2}} &gt; {{Q1}}
A6={{Q3}} &lt; {{Q4}}
A7={{Q6}} &lt; {{Q5}}
A8={{Q8}} &lt; {{Q7}}</t>
  </si>
  <si>
    <t>Un número es mayor que otro (&gt;) cuando sus cifras de izquierda a derecha son más altas. En cambio, es menor que otro (&lt;) cuando sus cifras son más bajas.</t>
  </si>
  <si>
    <t>{
    "id": "M4-NyO-2a-I-1",
    "stimulus": "&lt;p&gt;Indica se as seguintes comparações estão corretas ou incorretas.&lt;/p&gt;",
    "template": "&lt;p&gt;Há {{response}} g de lentilhas restantes.&lt;/p&gt;",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7049999,
                "step": 1
            },
            {
                "name": "Q2",
                "label": null,
                "min": 750000,
                "max": 799999,
                "step": 1
            },
            {
                "name": "Q3",
                "label": null,
                "min": 1000000,
                "max": 1049999,
                "step": 1
            },
            {
                "name": "Q4",
                "label": null,
                "min": 1500,
                "max": 1999,
                "step": 1
            },
            {
                "name": "Q5",
                "label": null,
                "min": 100000,
                "max": 499999,
                "step": 1
            },
            {
                "name": "Q6",
                "label": null,
                "min": 5000000,
                "max": 9999999,
                "step": 1
            },
            {
                "name": "Q7",
                "label": null,
                "min": 100000,
                "max": 399999,
                "step": 1
            },
            {
                "name": "Q8",
                "label": null,
                "min": 4000000,
                "max": 9999999,
                "step": 1
            }
        ],
        "calculated": [
            {
                "name": "A1",
                "label": "{{Q1}} &gt; {{Q2}}",
                "function": ""
            },
            {
                "name": "A2",
                "label": "{{Q4}} &lt; {{Q3}}",
                "function": ""
            },
            {
                "name": "A3",
                "label": "{{Q5}} &lt; {{Q6}}",
                "function": ""
            },
            {
                "name": "A4",
                "label": "{{Q7}} &lt; {{Q8}}",
                "function": ""
            },
            {
                "name": "A5",
                "label": "{{Q2}} &gt; {{Q1}}",
                "function": "",
                "incorrect": true
            },
            {
                "name": "A6",
                "label": "{{Q3}} &lt; {{Q4}}",
                "function": "",
                "incorrect": true
            },
            {
                "name": "A7",
                "label": "{{Q6}} &lt; {{Q5}}",
                "function": "",
                "incorrect": true
            },
            {
                "name": "A8",
                "label": "{{Q8}} &lt; {{Q7}}",
                "function": "",
                "incorrect": true
            }
        ],
        "uniques": true
    },
    "algorithm": {
        "name": "trueFalse",
        "template": "Choice matrix – inline",
        "params": {
            "countCorrect": 2,
            "countIncorrect": 2,
            "showCheckIcon": false,
            "options": [
                "Correta",
                "Incorreta"
            ]
        }
    }
}</t>
  </si>
  <si>
    <t>Q1-Q3= Min = 100000; Max = 9999999; Step = 1</t>
  </si>
  <si>
    <t>&lt;p&gt;Si dos números tienen el mismo número de cifras, hay que compararlas una a una empezando por la izquierda. Si uno tiene más cifras que el otro, entonces ese es el mayor.&lt;/p&gt;</t>
  </si>
  <si>
    <t>{
    "id": "M4-NyO-2a-E-1",
    "stimulus": "&lt;p&gt;Preencha os espaços em branco para ordenar estes três números: {{Q1}}, {{Q2}} e {{Q3}}.&lt;/p&gt;",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9999999,
                "step": 1
            },
            {
                "name": "Q2",
                "label": null,
                "min": 100000,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t>
  </si>
  <si>
    <t xml:space="preserve">Mario quiere comprarse una casa y ha visitado tres de momento. Las tres son perfectas y duda cuál debería comprar, así que va a tener en cuenta el precio de cada una antes de tomar la decisión. La más céntrica cuesta {{Q3}} €, la que tiene una gran terraza cuesta {{Q1}} € y la más grande tiene un precio de {{Q2}} €. Ordena de mayor a menor completando los huecos con el precio de cada casa. </t>
  </si>
  <si>
    <t>{
    "id": "M4-NyO-2a-A-1",
    "stimulus": "&lt;p&gt;Mario quer comprar uma casa e já visitou três. Todas as três são perfeitas e ele duvida qual deve comprar, por isso vai levar em conta o preço de cada uma antes de fazer a sua decisão. O mais central custa {{Q3}} €, o com terraço grande custa {{Q1}} € e o maior tem um preço de {{Q2}} €. Encomende do maior para o menor, preenchendo as diferenças com o preço de cada casa.&lt;/p&gt;",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400000,
                "step": 1
            },
            {
                "name": "Q2",
                "label": null,
                "min": 100000,
                "max": 400000,
                "step": 1
            },
            {
                "name": "Q3",
                "label": null,
                "min": 100000,
                "max": 400000,
                "step": 1
            }
        ],
        "calculated": [
            {
                "name": "A1",
                "function": "math.max({{Q1}}, {{Q2}}, {{Q3}})"
            },
            {
                "name": "A2",
                "function": "{{Q1}}+{{Q2}}+{{Q3}}-math.max({{Q1}}, {{Q2}}, {{Q3}})-math.min({{Q1}}, {{Q2}}, {{Q3}})"
            },
            {
                "name": "A3",
                "function": "math.min({{Q1}}, {{Q2}}, {{Q3}})"
            }
        ],
        "uniques": true
    },
    "algorithm": {
        "name": "calculateOperation",
        "params": {
            "method": "equivLiteral"
        }
    }
}</t>
  </si>
  <si>
    <t>Ana y sus amigas compraron un boleto de lotería que ha resultado premiado en el sorteo del viernes. Como cada una pagó una cantidad distinta para compralo deciden repartir el premio en función del dinero que puso cada una. Así Ana ha conseguido {{Q3}} €, Pilar ha recibido {{Q1}} € y Bea ha ganado {{Q2}} €. Ordena de mayor a menor las cantidades, completando los huecos con el número de euros que ha recibido cada una.</t>
  </si>
  <si>
    <t>Q1-Q3= Min = 10000; Max = 9999999; Step = 1</t>
  </si>
  <si>
    <t>{
    "id": "M4-NyO-2a-A-2",
    "stimulus": "&lt;p&gt;Ana e seus amigos compraram um bilhete de loteria que foi sorteado na sexta-feira. Como cada um pagou um valor diferente para comprá-lo, eles decidem distribuir o prêmio com base no dinheiro que cada um colocou. Como esta Ana obteve {{Q3}} €, Pilar recebeu {{Q1}} € e Bea ganhou {{Q2}} € Ordene os montantes do maior para o menor, preenchendo as lacunas com o número de euros que cada um recebeu um.&lt;/p&gt;",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t>
  </si>
  <si>
    <t>En una fábrica de electrodoméstidos han recibido un pedido de {{Q3}} tornillos, {{Q1}} tuercas y {{Q2}} arandelas. Ordena las cantidades de mayor a menor según el número de unidades que se han recibido de cada tipo.</t>
  </si>
  <si>
    <t>{
    "id": "M4-NyO-2a-A-3",
    "stimulus": "&lt;p&gt;Uma fábrica de eletrodomésticos recebeu um pedido de {{Q3}} parafusos, {{Q1}} porcas e {{Q2}} arruelas. Encomende as quantidades da maior para a menor de acordo com o número de unidades recebidas de cada tipo.&lt;/p&gt;",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t>
  </si>
  <si>
    <t>M4-NyO-3a</t>
  </si>
  <si>
    <t>Representa en la recta numérica números de 4 o 5 cifras)</t>
  </si>
  <si>
    <t>Sitúa estos números en la recta numérica.</t>
  </si>
  <si>
    <t>sí</t>
  </si>
  <si>
    <t>Number line</t>
  </si>
  <si>
    <t>N/A</t>
  </si>
  <si>
    <t>En la recta numérica, los números menores se situán a la izquierda y los mayores, a la derecha.</t>
  </si>
  <si>
    <t>&lt;p&gt;En la recta numérica, los números menores se situán a la izquierda y los mayores, a la derecha.&lt;/p&gt;</t>
  </si>
  <si>
    <t>{"id":"M4-NyO-3a-I-1","stimulus":"&lt;p&gt;Coloque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direita.&lt;/p&gt;","algorithm":{"name":"numberline","params":{"min":1000,"divisions":25,"distance":10,"numbers":3,"frequency":5}}}</t>
  </si>
  <si>
    <t>Total</t>
  </si>
  <si>
    <t>{"id":"M4-NyO-3a-I-2","stimulus":"&lt;p&gt;Coloque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direita.&lt;/p&gt;","algorithm":{"name":"numberline","params":{"min":4000,"divisions":30,"distance":10,"numbers":3,"frequency":5}}}</t>
  </si>
  <si>
    <t>{"id":"M4-NyO-3a-I-3","stimulus":"&lt;p&gt;Coloque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direita.&lt;/p&gt;","algorithm":{"name":"numberline","params":{"min":10000,"divisions":25,"distance":10,"numbers":3,"frequency":10}}}</t>
  </si>
  <si>
    <t>{"id":"M4-NyO-3a-I-4","stimulus":"&lt;p&gt;Coloque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direita.&lt;/p&gt;","algorithm":{"name":"numberline","params":{"min":50000,"divisions":20,"distance":50,"numbers":3,"frequency":10}}}</t>
  </si>
  <si>
    <t>M4-NyO-48a</t>
  </si>
  <si>
    <t>Representa en la recta numérica números de 5 o 6 cifras)</t>
  </si>
  <si>
    <t>Empieza en 70000
25 divisiones
distancia 10
3 números
frecuencia 5</t>
  </si>
  <si>
    <t>{
    "id": "M4-NyO-48a-I-1",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70000,
            "divisions": 25,
            "distance": 10,
            "numbers": 3,
            "frequency": 5
        }
    }
}</t>
  </si>
  <si>
    <t>Empieza en 10000
25 divisiones
distancia 10
3 números
frecuencia 5</t>
  </si>
  <si>
    <t>{
    "id": "M4-NyO-48a-I-2",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10000,
            "divisions": 25,
            "distance": 10,
            "numbers": 3,
            "frequency": 5
        }
    }
}</t>
  </si>
  <si>
    <t>Empieza en 200000
25 divisiones
distancia 100
3 números
frecuencia 5</t>
  </si>
  <si>
    <t>{
    "id": "M4-NyO-48a-I-3",
    "stimulus": "&lt;p&gt;Arraste os pontos para indicar esses números na reta numérica.&lt;/p&gt;",
    "feedback": "&lt;p&gt;Na reta numérica, os números menores estão à esquerda e os números maiores à direita.&lt;/p&gt;",
    "hint": "&lt;p&gt;Na reta numérica, os números menores estão à esquerda e os números maiores à direita.&lt;/p&gt;",
    "algorithm": {
        "name": "numberline",
        "params": {
            "min": 200000,
            "divisions": 25,
            "distance": 100,
            "numbers": 3,
            "frequency": 5
        }
    }
}</t>
  </si>
  <si>
    <t>M4-NyO-4a</t>
  </si>
  <si>
    <t>Aproxima números de tres cifras a las centenas</t>
  </si>
  <si>
    <t>Haz clic en la centena más próxima a {{T1}}.</t>
  </si>
  <si>
    <t>Single choice
*: countCorrect= 1
*: countIncorrect= 2</t>
  </si>
  <si>
    <t>Q1= Min = 100; Max = 990; Step = 10
 Q2= Min = 1; Max = 9; Step = 1</t>
  </si>
  <si>
    <t>T1 = {{Q1}}+{{Q2}}
A1 = {{function}}#math.round({{T1}}/100)*100*
A2 = {{function}}#math.round({{T1}}/100)*100+100
A3 = {{function}}#math.round({{T1}}/100)*100-100
A4 = {{function}}#math.round({{T1}}/100)*100+200
A5 = {{function}}#math.round({{T1}}/100)*100-200
T2 = math.floor({{T1}}/100)*100
T3 = math.ceil({{T1}}/100)*100
T4 = {{T1}}-{{T2}}
T5 = {{T3}}-{{T1}}</t>
  </si>
  <si>
    <t>Para aproximar un número a las centenas, hay que buscar entre qué dos centenas se encuentra y elegir la más cercana.</t>
  </si>
  <si>
    <t>Para aproximar {{T1}} a las centenas, busca entre qué dos centenas se encuentra. En este caso, entre {{T2}} y {{T3}}.&lt;br/&gt;A continuación, comprueba a cuál está más próxima. Como {{T1}} está a {{T4}} unidades de {{T2}} y a {{T5}} unidades de {{T3}}, la respuesta es {{A1}}.</t>
  </si>
  <si>
    <t>{
    "id": "M4-NyO-4a-I-1",
    "stimulus": "&lt;p&gt;Clique na centena mais próxima de {{T1}}.&lt;/p&gt;",
    "hint": "&lt;p&gt;Para aproximar um número às centenas, deve-se descobrir entre quais duas centenas ele está e escolher a mais próxima.&lt;/p&gt;",
    "feedback": "&lt;p&gt;Para aproximar o número {{T1}} às centenas, encontre entre quais duas centenas ele está. Neste caso, entre {{T2}} e {{T3}}.&lt;/p&gt;&lt;p&gt;Em seguida, verifique qual é a centena mais próxima. Como {{T1}} está a {{T4}} unidades de {{T2}} e a {{T5}} unidades de {{T3}}, a resposta é {{A1}}.&lt;/p&gt;",
    "seed": {
        "parameters": [
            {
                "name": "Q1",
                "label": null,
                "min": 300,
                "max": 990,
                "step": 10
            },
            {
                "name": "Q2",
                "label": null,
                "min": 1,
                "max": 9,
                "step": 1
            }
        ],
        "calculated": [
            {
                "name": "T1",
                "label": "{{function}}",
                "function": "{{Q1}}+{{Q2}}",
                "temp": true
            },
            {
                "name": "T2",
                "label": "{{function}}",
                "function": "math.floor({{T1}}/100)*100",
                "temp": true
            },
            {
                "name": "T3",
                "label": "{{function}}",
                "function": "math.ceil({{T1}}/100)*100",
                "temp": true
            },
            {
                "name": "T4",
                "label": "{{function}}",
                "function": "{{T1}}-{{T2}}",
                "temp": true
            },
            {
                "name": "T5",
                "label": "{{function}}",
                "function": "{{T3}}-{{T1}}",
                "temp": true
            },
            {
                "name": "A1",
                "label": "{{function}}",
                "function": "math.round({{T1}}/100)*100"
            },
            {
                "name": "A2",
                "label": "{{function}}",
                "function": "math.round({{T1}}/100)*100+100",
                "incorrect": true
            },
            {
                "name": "A3",
                "label": "{{function}}",
                "function": "math.round({{T1}}/100)*100-100",
                "incorrect": true
            },
            {
                "name": "A4",
                "label": "{{function}}",
                "function": "math.round({{T1}}/100)*100+200",
                "incorrect": true
            },
            {
                "name": "A5",
                "label": "{{function}}",
                "function": "math.round({{T1}}/100)*100-200",
                "incorrect": true
            }
        ],
        "uniques": true
    },
    "algorithm": {
        "name": "trueFalse",
        "template": "Multiple choice – standard",
        "params": {
            "countCorrect": 1,
            "countIncorrect": 2,
            "showCheckIcon": false,
            "columns": 3
        }
    }
}</t>
  </si>
  <si>
    <t>Escribe la centena más próxima a {{T1}}.</t>
  </si>
  <si>
    <t>La centena más próxima a {{T1}} es {{A1}}.</t>
  </si>
  <si>
    <t>Q1= Min = 100; Max = 990; Step = 10
Q2= Min = 1; Max = 9; Step = 1</t>
  </si>
  <si>
    <t>T1 = {{Q1}}+{{Q2}}
A1 = math.round({{T1}}/100)*100
T2 = math.floor({{T1}}/100)*100
T3 = math.ceil({{T1}}/100)*100
T4 = {{T1}}-{{T2}}
T5 = {{T3}}-{{T1}}</t>
  </si>
  <si>
    <t>{"id":"M4-NyO-4a-E-1","stimulus":"&lt;p&gt;Escreva a centena mais próxima de {{T1}}.&lt;/p&gt;","template":"&lt;p&gt;A centena mais próxima de {{T1}} é {{response}}.&lt;/p&gt;","hint":"&lt;p&gt;Para aproximar um número às centenas, deve-se descobrir entre quais duas centenas ele está e escolher a mais próxima.&lt;/p&gt;","feedback":"&lt;p&gt;Para aproximar o número {{T1}} às centenas, encontre entre quais duas centenas ele está. Neste caso, entre {{T2}} e {{T3}}.&lt;/p&gt;&lt;p&gt;Em seguida, verifique qual é a centena mais próxima. Como {{T1}} está a {{T4}} unidades de {{T2}} e a {{T5}} unidades de {{T3}}, a resposta é {{A1}}.&lt;/p&gt;","seed":{"parameters":[{"name":"Q1","label":null,"min":100,"max":990,"step":10},{"name":"Q2","label":null,"min":1,"max":9,"step":1}],"calculated":[{"name":"T1","label":"{{function}}","function":"{{Q1}}+{{Q2}}","temp":true},{"name":"A1","label":"{{function}}","function":"math.round({{T1}}/100)*100"},{"name":"T2","label":"{{function}}","function":"math.floor({{T1}}/100)*100","temp":true},{"name":"T3","label":"{{function}}","function":"math.ceil({{T1}}/100)*100","temp":true},{"name":"T4","label":"{{function}}","function":"{{T1}}-{{T2}}","temp":true},{"name":"T5","label":"{{function}}","function":"{{T3}}-{{T1}}","temp":true}],"uniques":true},"algorithm":{"name":"calculateOperation","params":{"method":"equivLiteral","keyboard":"NUMERICAL"}}}</t>
  </si>
  <si>
    <t>Scaff</t>
  </si>
  <si>
    <t>F:Un colegio ha recibido {{T1}} tabletas para repartir entre los alumnos de Primaria y Secundaria. Aproxima este número a las centenas.
G:La centena más próxima es {{A1}}.
L:T1 = {{Q1}}+{{Q2}}
A1 = math.round({{T1}}/100)*100#
J:Cloze math</t>
  </si>
  <si>
    <t>F:Sin aproximar, ¿cuántas tabletas ha recibido el colegio?
G:Ha recibido {{A2}} tabletas.
L:A2 = {{Q1}}+{{Q2}}
J:Cloze math</t>
  </si>
  <si>
    <t>F:¿Qué pide el enunciado?
L:A1=Aproximar el número de tabletas a las decenas.
A2=Aproximar el número de tabletas a las centenas.*
A3=Aproximar el número de tabletas a las unidades de millar.#
J:Single Choice</t>
  </si>
  <si>
    <t>F:Completa el siguiente texto.
G:Para aproximar un número a las centenas, hay que buscar entre qué dos {{group1}} se encuentra y elegir {{group2}}.
L:group1=
A1=centenas*
A2=decenas
A3=unidades de millar
group2=
A4=la más cercana*
A5=la más lejana#
J:Drop down</t>
  </si>
  <si>
    <t>F:{{T1}} está entre {{T2}} y {{T3}}. ¿Cuántas unidades lo separan de cada centena?
G:{{T1}} está a {{A3}} unidades de {{T2}}.#{{T1}} está a {{A4}} unidades de {{T3}}.
L:T1 = {{Q1}}+{{Q2}}
T2 = math.floor({{T1}}/100)*100
T3 = math.ceil({{T1}}/100)*100
A3 = {{T1}}-{{T2}}
A4 = {{T3}}-{{T1}}#
J:Cloze math</t>
  </si>
  <si>
    <t>F:Sabiendo que {{T1}} está a {{T4}} unidades de {{T2}} y a {{T5}} unidades de {{T3}}, completa el siguiente texto.
G:La centena más próxima de las {{T1}} tabletas es {{A5}}.
L:T1 = {{Q1}}+{{Q2}}
T2 = math.floor({{T1}}/100)*100
T3 = math.ceil({{T1}}/100)*100
T4 = {{T1}}-{{T2}}
T5 = {{T3}}-{{T1}}
A5 = math.round({{T1}}/100)*100#
J:Cloze math</t>
  </si>
  <si>
    <t>{"id":"M4-NyO-4a-A-1","seed":{"parameters":[{"name":"Q1","label":null,"min":100,"max":990,"step":10},{"name":"Q2","label":null,"min":1,"max":9,"step":1}],"uniques":true},"scaffolding":[{"id":"step-0","stimulus":"&lt;p&gt;Uma escola recebeu {{T1}} tablets para distribuir entre alunos do ensino fundamental e médio.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quantos tablets a escola recebeu?&lt;/p&gt;","template":"&lt;p&gt;A escola recebeu {{response}} tablets.&lt;/p&gt;","seed":{"calculated":[{"name":"A2","function":"{{Q1}}+{{Q2}}"}]},"algorithm":{"name":"calculateOperation","params":{"method":"equivLiteral","keyboard":"NUMERICAL"}}},{"id":"step-2","stimulus":"&lt;p&gt;O que pede o enunciado?&lt;/p&gt;","seed":{"calculated":[{"name":"1-A1","label":"&lt;p&gt;Aproximar o número de tablets para as dezenas.&lt;/p&gt;","incorrect":true},{"name":"1-A2","label":"&lt;p&gt;Aproximar o número de tablets para as centenas.&lt;/p&gt;"},{"name":"1-A3","label":"&lt;p&gt;Aproximar o número de tablets para as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das {{T1}} tablets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t>
  </si>
  <si>
    <t>F:Un vídeo ha conseguido {{T1}} visualizaciones en una hora. Aproxima este número a las centenas.
G:La centena más próxima es {{A1}}.
L:T1 = {{Q1}}+{{Q2}}
A1 = math.round({{T1}}/100)*100#
J:Cloze math</t>
  </si>
  <si>
    <t>F:Sin aproximar, ¿cuántas visualizaciones ha conseguido el vídeo?
G:El vídeo tiene {{A2}} visualizaciones.
L:A2 = {{Q1}}+{{Q2}}
J:Cloze math</t>
  </si>
  <si>
    <t>F:¿Qué pide el enunciado?
L:A1=Aproximar el número de visualizaciones a las decenas.
A2=Aproximar el número de visualizaciones a las centenas.*
A3=Aproximar el número de visualizaciones a las unidades de millar.#
J:Single Choice</t>
  </si>
  <si>
    <t>F:Completa el siguiente texto.
G:Para aproximar un número a las centenas, hay que buscar entre qué dos {{group1} se encuentra y elegir {{group2}}.
L:group1=
A1=centenas*
A2=decenas
A3=unidades de millar
group2=
A4=la más cercana*
A5=la más lejana#
J:Drop down</t>
  </si>
  <si>
    <t>F:Sabiendo que {{T1}} está a {{T4}} unidades de {{T2}} y a {{T5}} unidades de {{T3}}, completa el siguiente texto.
G:La centena más próxima a las {{T1}} visualizaciones es {{A5}}.
L: T1 = {{Q1}}+{{Q2}}
T2 = math.floor({{T1}}/100)*100
T3 = math.ceil({{T1}}/100)*100
T4 = {{T1}}-{{T2}}
T5 = {{T3}}-{{T1}}
A5 = math.round({{T1}}/100)*100#
J:Cloze math</t>
  </si>
  <si>
    <t>{"id":"M4-NyO-4a-A-2","seed":{"parameters":[{"name":"Q1","label":null,"min":100,"max":990,"step":10},{"name":"Q2","label":null,"min":1,"max":9,"step":1}],"uniques":true},"scaffolding":[{"id":"step-0","stimulus":"&lt;p&gt;Um vídeo alcançou {{T1}} visualizações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visualizações o vídeo alcançou?&lt;/p&gt;","template":"&lt;p&gt;O vídeo obteve {{response}} visualizações.&lt;/p&gt;","seed":{"calculated":[{"name":"A2","function":"{{Q1}}+{{Q2}}"}]},"algorithm":{"name":"calculateOperation","params":{"method":"equivLiteral","keyboard":"NUMERICAL"}}},{"id":"step-2","stimulus":"&lt;p&gt;O que pede o enunciado?&lt;/p&gt;","seed":{"calculated":[{"name":"1-A1","label":"&lt;p&gt;Aproximar o número de visualizações às dezenas.&lt;/p&gt;","incorrect":true},{"name":"1-A2","label":"&lt;p&gt;Aproximar o número de visualizações às centenas.&lt;/p&gt;"},{"name":"1-A3","label":"&lt;p&gt;Aproximar o número de visualizações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texto a seguir.&lt;/p&gt;","template":"&lt;p&gt;A centena mais próxima das {{T1}} visualizações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t>
  </si>
  <si>
    <t>F:A un concierto han acudido {{T1}} personas. Aproxima este número a las centenas.
G:La centena más próxima es {{A1}}.
L:T1 = {{Q1}}+{{Q2}}
A1 = math.round({{T1}}/100)*100#
J:Cloze math</t>
  </si>
  <si>
    <t>F:Sin aproximar, ¿cuántas personas han acudido al concierto?
G:Han acudido {{A2}} personas.
L:A2 = {{Q1}}+{{Q2}}
J:Cloze math</t>
  </si>
  <si>
    <t>F:¿Qué pide el enunciado?
L:A1=Aproximar los asistentes al concierto a las decenas.
A2=Aproximar los asistentes al concierto a las centenas.*
A3=Aproximar los asistentes al concierto a las unidades de millar.#
J:Single Choice</t>
  </si>
  <si>
    <t>F:Completa el siguiente texto.
G:Para aproximar un número a las centenas, hay que buscar entre qué dos {{group1}} se encuentra y elegir {{group2}}.
L:group1=
A1=centenas*
A2=decenas
A3=unidades de millar
group2=
A4=la más cercana*
A5=la más lejana#
J:Drop down</t>
  </si>
  <si>
    <t>F:{{T1}} está entre {{T2}} y {{T3}}. ¿Cuántas unidades lo separan de cada centena?
G:{{T1}} está a {{A3}} unidades de {{T2}}.#{{T1}} está a {{A4}} unidades de {{T3}}.
L:T1 = {{Q1}}+{{Q2}}
T2 = math.floor({{T1}}/100)*100
T3 = math.ceil({{T1}}/100)*100
A3 = {{T1}}-{{T2}}
A4 = {{T3}}-{{T1}}#
J:Cloze math</t>
  </si>
  <si>
    <t>F:Sabiendo que {{T1}} está a {{T4}} unidades de {{T2}} y a {{T5}} unidades de {{T3}}, completa el siguiente texto.
G:La centena más próxima a los {{T1}} asistentes del concierto es {{A5}}.
L:T1 = {{Q1}}+{{Q2}}
T2 = math.floor({{T1}}/100)*100
T3 = math.ceil({{T1}}/100)*100
T4 = {{T1}}-{{T2}}
T5 = {{T3}}-{{T1}}
A5 = math.round({{T1}}/100)*100#
J:Cloze math</t>
  </si>
  <si>
    <t>{"id":"M4-NyO-4a-A-3","seed":{"parameters":[{"name":"Q1","label":null,"min":100,"max":990,"step":10},{"name":"Q2","label":null,"min":1,"max":9,"step":1}],"uniques":true},"scaffolding":[{"id":"step-0","stimulus":"&lt;p&gt;A um concerto, compareceram {{T1}} expectadores.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pessoas assistiram ao concerto?&lt;/p&gt;","template":"&lt;p&gt;{{response}} pessoas.&lt;/p&gt;","seed":{"calculated":[{"name":"A2","function":"{{Q1}}+{{Q2}}"}]},"algorithm":{"name":"calculateOperation","params":{"method":"equivLiteral","keyboard":"NUMERICAL"}}},{"id":"step-2","stimulus":"&lt;p&gt;O que pede o enunciado?&lt;/p&gt;","seed":{"calculated":[{"name":"1-A1","label":"&lt;p&gt;Aproximar o número de expectadores do concerto às dezenas.&lt;/p&gt;","incorrect":true},{"name":"1-A2","label":"&lt;p&gt;Aproximar o número de expectadores do concerto às centenas.&lt;/p&gt;"},{"name":"1-A3","label":"&lt;p&gt;Aproximar o número de expectadores do concerto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dos {{T1}} expectadores presentes no concerto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t>
  </si>
  <si>
    <t>M4-NyO-4b</t>
  </si>
  <si>
    <t>Aproxima números de tres cifras a las decenas</t>
  </si>
  <si>
    <t>Haz clic en la decena más próxima al número {{T1}}.
A1*
A2
A3
A4
A5
(Se ven solo 3)</t>
  </si>
  <si>
    <t>Single choice</t>
  </si>
  <si>
    <t>Q1: Mín = 20; Máx = 90; Incremento = 1
 Q2: 1, 2, 3, 4, 6, 7, 8, 9</t>
  </si>
  <si>
    <t>T1 = {{Q1}}*10+{{Q2}} 
 A1 = math.round({{T1}}/10)*10
 A2 = math.round({{T1}}/10)*10+10
 A3 = math.round({{T1}}/10)*10-10
 A4 = math.round({{T1}}/10)*10-20
 A5 = math.round({{T1}}/10)*10+20</t>
  </si>
  <si>
    <t>Para aproximar un número a las decenas, hay que buscar entre qué dos decenas se encuentra y elegir la más cercana.</t>
  </si>
  <si>
    <t>&lt;p&gt;Para aproximar {{T1}} a las decenas, primero busca entre qué dos decenas se encuentra, es decir, entre {{T2}} y {{T3}}.&lt;/p&gt;&lt;p&gt;A continuación, comprueba a cuál está más próximo. Como {{T1}} está a {{T4}} unidades de {{T2}} y a {{T5}} unidades de {{T3}}, la respuesta es {{A1}}.&lt;/p&gt;</t>
  </si>
  <si>
    <t>T2 = math.floor({{T1}}/10)*10
T3 = math.ceil({{T1}}/10)*10
 T4 = {{T1}}-{{T2}}
 T5 = {{T3}}-{{T1}}</t>
  </si>
  <si>
    <t>{
    "id": "M4-NyO-4b-I-1",
    "stimulus": "&lt;p&gt;Clique na dezena mais próxima do número {{T1}}.&lt;/p&gt;",
    "hint": "&lt;p&gt;Para aproximar um número às dezenas, deve-se descobrir entre quais duas dezenas ele está e escolher a mais próxima.&lt;/p&gt;",
    "feedback": "&lt;p&gt;Para aproximar o número {{T1}} às dezenas, primeiro encontra-se entre quais duas dezenas ele está, ou seja, entre {{T2}} e {{T3}}.&lt;/p&gt;&lt;p&gt;Depois, verifica-se qual é a dezena mais próxima. Como {{T1}} está a {{T4}} unidades de {{T2}} e a {{T5}} unidades de {{T3}}, a resposta é {{A1}}.&lt;/p&gt;",
    "seed": {
        "parameters": [
            {
                "name": "Q1",
                "label": null,
                "min": 20,
                "max": 90,
                "step": 1
            },
            {
                "name": "Q2",
                "label": null,
                "list": [
                    1,
                    2,
                    3,
                    4,
                    6,
                    7,
                    8,
                    9
                ]
            }
        ],
        "calculated": [
            {
                "name": "T1",
                "label": "{{function}}",
                "function": "{{Q1}}*10+{{Q2}} ",
                "temp": true
            },
            {
                "name": "T2",
                "label": "{{function}}",
                "function": "math.floor({{T1}}/10)*10",
                "temp": true
            },
            {
                "name": "T3",
                "label": "{{function}}",
                "function": "math.ceil({{T1}}/10)*10",
                "temp": true
            },
            {
                "name": "T4",
                "label": "{{function}}",
                "function": "{{T1}}-{{T2}}",
                "temp": true
            },
            {
                "name": "T5",
                "label": "{{function}}",
                "function": "{{T3}}-{{T1}}",
                "temp": true
            },
            {
                "name": "A1",
                "label": "{{function}}",
                "function": "math.round({{T1}}/10)*10"
            },
            {
                "name": "A2",
                "label": "{{function}}",
                "function": "math.round({{T1}}/10)*10+10",
                "incorrect": true
            },
            {
                "name": "A3",
                "label": "{{function}}",
                "function": "math.round({{T1}}/10)*10-10",
                "incorrect": true
            },
            {
                "name": "A4",
                "label": "{{function}}",
                "function": "math.round({{T1}}/10)*10-20",
                "incorrect": true
            },
            {
                "name": "A5",
                "label": "{{function}}",
                "function": "math.round({{T1}}/10)*10+20",
                "incorrect": true
            }
        ],
        "uniques": true
    },
    "algorithm": {
        "name": "trueFalse",
        "template": "Multiple choice – standard",
        "params": {
            "countCorrect": 1,
            "countIncorrect": 2,
            "showCheckIcon": false,
            "columns": 3
        }
    }
}</t>
  </si>
  <si>
    <t>Escribe la decena más próxima al número {{T1}}.</t>
  </si>
  <si>
    <t>La decena más próxima a {{T1}} es {{A1}}.</t>
  </si>
  <si>
    <t>Q1: Mín = 10; Máx = 90; Incremento = 1
Q2: 1, 2, 3, 4, 6, 7, 8, 9</t>
  </si>
  <si>
    <t>T1 = {{Q1}}*10+{{Q2}} 
A1 = math.round({{T1}}/10)*10</t>
  </si>
  <si>
    <t>&lt;p&gt;Para aproximar {{T1}} a las decenas, primero busca entre qué dos decenas se encuentra, es decir, entre {{T2}} y {{T3}}.&lt;/p&gt;&lt;p&gt;A continuación, comprueba a cuál de las dos está más próximo. Como {{T1}} está a {{T4}} unidades de {{T2}} y a {{T5}} unidades de {{T3}}, la respuesta es {{A1}}.&lt;/p&gt;</t>
  </si>
  <si>
    <t>T2 = math.floor({{T1}}/10)*10
T3 = math.ceil({{T1}}/10)*10
T4 = {{T1}}-{{T2}}
T5 = {{T3}}-{{T1}}</t>
  </si>
  <si>
    <t>{"id":"M4-NyO-4b-E-1","stimulus":"&lt;p&gt;Escreva a dezena mais próxima do número {{T1}}.&lt;/p&gt;","template":"&lt;p&gt;A dezena mais próxima a {{T1}} é {{response}}.&lt;/p&gt;","hint":"&lt;p&gt;Para aproximar um número às dezenas, deve-se descobrir entre quais duas dezenas ele está e escolher a mais próxima.&lt;/p&gt;","feedback":"&lt;p&gt;Para aproximar o número {{T1}} às dezenas, primeiro encontra-se entre quais duas dezenas ele está, ou seja, entre {{T2}} e {{T3}}.&lt;/p&gt;&lt;p&gt;Depois, verifica-se qual é a dezena mais próxima. Como {{T1}} está a {{T4}} unidades de {{T2}} e a {{T5}} unidades de {{T3}}, a resposta é {{A1}}.&lt;/p&gt;","seed":{"parameters":[{"name":"Q1","label":null,"min":10,"max":90,"step":1},{"name":"Q2","label":null,"list":[2,3,4,6,7,8]}],"calculated":[{"name":"T1","label":"{{function}}","function":"{{Q1}}*10+{{Q2}}","temp":true},{"name":"A1","label":"{{function}}","function":"math.round({{T1}}/10)*10"},{"name":"T2","label":"{{function}}","function":"math.floor({{T1}}/10)*10","temp":true},{"name":"T3","label":"{{function}}","function":"math.ceil({{T1}}/10)*10","temp":true},{"name":"T4","label":"{{function}}","function":"{{T1}}-{{T2}}","temp":true},{"name":"T5","label":"{{function}}","function":"{{T3}}-{{T1}}","temp":true}],"uniques":true},"algorithm":{"name":"calculateOperation","params":{"method":"equivLiteral","keyboard":"NUMERICAL"}}}</t>
  </si>
  <si>
    <t>María y su familia han pasado el fin de semana en una playa que se encuentra a &lt;span class="no-break"&gt;{{T1}} km&lt;/span&gt; de su ciudad. Aproxima esta distancia a las decenas.</t>
  </si>
  <si>
    <t>La decena más próxima es {{A1}}.</t>
  </si>
  <si>
    <t>Q1: Mín = 10; Máx = 50; Incremento = 1
Q2: [1, 2, 3, 4, 6, 7, 8, 9]</t>
  </si>
  <si>
    <t>Sin aproximar, ¿a qué distancia está la playa?
La playa está a {{A1}} km.
(Cloze math)
A1 = {{Q1}}*10+{{Q2}}</t>
  </si>
  <si>
    <t>¿Qué pide el enunciado?
Aproximar la distancia a las decenas.*
Aproximar la distancia a las centenas.
Aproximar la distancia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</si>
  <si>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</si>
  <si>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{{A2}} unidades de {{T2}}.
{{T1}} está a {{A3}} unidades de {{T3}}.
(cloze math)
T2 = math.floor({{T1}}/10)*10
T3 = math.ceil({{T1}}/10)*10
A2 = {{T1}}-{{T2}}
A3 = {{T3}}-{{T1}}</t>
  </si>
  <si>
    <t>Sabiendo que {{T1}} está a {{T4}} unidades de {{T2}} y a {{T5}} unidades de {{T3}}, completa el siguiente texto.
La decena más próxima a los {{T1}} km es {{A5}}.
(cloze math)
{{T4}} = {{T1}}-{{T2}}
{{T5}} = {{T3}}-{{T1}}
{{A5}} = Lemonlib.round({{T1}}/10)*10</t>
  </si>
  <si>
    <t>{"id":"M4-NyO-4b-A-1","seed":{"parameters":[{"name":"Q1","label":null,"min":10,"max":50,"step":1},{"name":"Q2","label":null,"list":[2,3,4,6,7,8]}],"uniques":true},"scaffolding":[{"id":"step-0","stimulus":"&lt;p&gt;Mariana e sua família passaram o fim de semana em uma praia que fica a &lt;span class=\"no-break\"&gt;{{T1}} km&lt;/span&gt; da cidade em que eles moram. Arredonde esta distância para as dezenas.&lt;/p&gt;","template":"&lt;p&gt;A dezena mais próxima é {{response}}.&lt;/p&gt;","seed":{"parameters":[],"calculated":[{"name":"A1","function":"math.round({{T1}}/10)*10"},{"name":"T1","function":"{{Q1}}*10+{{Q2}}","temp":true}]},"algorithm":{"name":"calculateOperation","params":{"method":"equivLiteral","keyboard":"NUMERICAL"}}},{"id":"step-1","stimulus":"&lt;p&gt;Sem aproximar, a que distância fica a praia?&lt;/p&gt;","template":"&lt;p&gt;A praia está a {{response}} km.&lt;/p&gt;","seed":{"calculated":[{"name":"A2","function":"{{Q1}}*10+{{Q2}}"}]},"algorithm":{"name":"calculateOperation","params":{"method":"equivLiteral","keyboard":"NUMERICAL"}}},{"id":"step-2","stimulus":"&lt;p&gt;O que pede o enunciado?&lt;/p&gt;","seed":{"calculated":[{"name":"1-A1","label":"&lt;p&gt;Aproximar a distância para as dezenas.&lt;/p&gt;"},{"name":"1-A2","label":"&lt;p&gt;Aproximar a distância para as centenas.&lt;/p&gt;","incorrect":true},{"name":"1-A3","label":"&lt;p&gt;Aproximar a distância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km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t>
  </si>
  <si>
    <t>En un concurso de disfraces, Ana ha recibido {{T1}} votos. Aproxima esta cantidad a las decenas.</t>
  </si>
  <si>
    <t>Sin aproximar, ¿cuántos votos ha conseguido Ana?
Ha conseguido {{A1}} votos.
(Cloze math)
A1 = {{Q1}}*10+{{Q2}}</t>
  </si>
  <si>
    <t>¿Qué pide el enunciado?
Aproximar los votos a las decenas.*
Aproximar los votos a las centenas.
Aproximar los votos a las unidades de millar.
(single choice)</t>
  </si>
  <si>
    <t>{{T1}} está entre {{T2}} y {{T3}}. ¿Cuántas unidades lo separan de cada decena?
{{T1}} está a {{A3}} unidades de {{T2}}.
{{T1}} está a {{A4}} unidades de {{T3}}.
(cloze math)
T2 = math.floor({{T1}}/10)*10
T3 = math.ceil({{T1}}/10)*10
A3 = {{T1}}-{{T2}}
A4 = {{T3}}-{{T1}}</t>
  </si>
  <si>
    <t>Sabiendo que {{T1}} está a {{T4}} unidades de {{T2}} y a {{T5}} unidades de {{T3}}, completa el siguiente texto.
La decena más próxima a los {{T1}} votos es {{A5}}.
(cloze math)
{{T4}} = {{T1}}-{{T2}}
{{T5}} = {{T3}}-{{T1}}
{{A5}} = Lemonlib.round({{T1}}/10)*10</t>
  </si>
  <si>
    <t>{"id":"M4-NyO-4b-A-2","seed":{"parameters":[{"name":"Q1","label":null,"min":10,"max":90,"step":1},{"name":"Q2","label":null,"list":[2,3,4,6,7,8]}],"uniques":true},"scaffolding":[{"id":"step-0","stimulus":"&lt;p&gt;Em um concurso de fantasias, Ana recebeu {{T1}} votos.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quantos votos Ana recebeu?&lt;/p&gt;","template":"&lt;p&gt;Ela recebeu {{response}} votos.&lt;/p&gt;","seed":{"calculated":[{"name":"A2","function":"{{Q1}}*10+{{Q2}}"}]},"algorithm":{"name":"calculateOperation","params":{"method":"equivLiteral","keyboard":"NUMERICAL"}}},{"id":"step-2","stimulus":"&lt;p&gt;O que pede o enunciado?&lt;/p&gt;","seed":{"calculated":[{"name":"1-A1","label":"&lt;p&gt;Aproximar o número de votos para as dezenas.&lt;/p&gt;"},{"name":"1-A2","label":"&lt;p&gt;Aproximar o número de votos para as centenas.&lt;/p&gt;","incorrect":true},{"name":"1-A3","label":"&lt;p&gt;Aproximar o número de votos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votos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t>
  </si>
  <si>
    <t>A un partido de tenis han asistido {{T1}} personas. Aproxima esta cantidad a las decenas.</t>
  </si>
  <si>
    <t>Q1: Mín = 10; Máx = 90; Incremento = 1
Q2: [1, 2, 3, 4, 6, 7, 8, 9]</t>
  </si>
  <si>
    <t>Sin aproximar, ¿cuántas personas han asistido al partido de tenis?
Hay {{A2}} asistentes en el público.
(Cloze math)
A2 = {{Q1}}*10+{{Q2}}</t>
  </si>
  <si>
    <t>¿Qué pide el enunciado?
Aproximar el número de asistentes a las decenas.*
Aproximar el número de asistentes a las centenas.
Aproximar el número de asistentes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</si>
  <si>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</si>
  <si>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{{A3}} unidades de {{T2}}.
{{T1}} está a {{A4}} unidades de {{T3}}.
(cloze math)
T1 = {{Q1}}*10+{{Q2}} 
T2 = math.floor({{T1}}/10)*10
T3 = math.ceil({{T1}}/10)*10
A3 = {{T1}}-{{T2}}
A4 = {{T3}}-{{T1}}</t>
  </si>
  <si>
    <t>Sabiendo que {{T1}} está a {{T4}} unidades de {{T2}} y a {{T5}} unidades de {{T3}}, completa el siguiente texto.
La decena más próxima a los {{T1}} asistentes al partido es {{A5}}.
(cloze math)
T1 = {{Q1}}*10+{{Q2}} 
T2 = math.floor({{T1}}/10)*10
T3 = math.ceil({{T1}}/10)*10
T4 = {{T1}}-{{T2}}
T5 = {{T3}}-{{T1}}
A5 = Lemonlib.round({{T1}}/10)*10</t>
  </si>
  <si>
    <t>{"id":"M4-NyO-4b-A-3","seed":{"parameters":[{"name":"Q1","label":null,"min":10,"max":90,"step":1},{"name":"Q2","label":null,"list":[2,3,4,6,7,8]}],"uniques":true},"scaffolding":[{"id":"step-0","stimulus":"&lt;p&gt;Uma partida de tênis foi assistida por {{T1}} pessoas.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quantas pessoas assistiram à partida de tênis?&lt;/p&gt;","template":"&lt;p&gt;O público da partida foi de {{response}} expectadores.&lt;/p&gt;","seed":{"calculated":[{"name":"A2","function":"{{Q1}}*10+{{Q2}}"}]},"algorithm":{"name":"calculateOperation","params":{"method":"equivLiteral","keyboard":"NUMERICAL"}}},{"id":"step-2","stimulus":"&lt;p&gt;O que pede o enunciado?&lt;/p&gt;","seed":{"calculated":[{"name":"1-A1","label":"&lt;p&gt;Aproximar o número de expectadores para as dezenas.&lt;/p&gt;"},{"name":"1-A2","label":"&lt;p&gt;Aproximar o número de expectadores para as centenas.&lt;/p&gt;","incorrect":true},{"name":"1-A3","label":"&lt;p&gt;Aproximar o número de expectadores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expectadores da partida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t>
  </si>
  <si>
    <t>M4-NyO-6a</t>
  </si>
  <si>
    <t>Utiliza el algoritmo de la suma (nºs naturales de entre 2 y 3 cifras)</t>
  </si>
  <si>
    <t>Selecciona el resultado de la siguiente suma.&lt;br/&gt;{{Q1}} + {{Q2}} = ...</t>
  </si>
  <si>
    <t>Single Choice
*: countCorrect= 1
*: countIncorrect= 2</t>
  </si>
  <si>
    <t>Q1= Min= 100; Max= 999; Step= 1
Q2= Min= 100; Max= 999; Step= 1
Q3= Min = 10; Max = 90; Step = 10
Q4= Min = 10; Max = 90; Step = 10
Q5= Min = 10; Max = 90; Step = 10
Q6= Min = 10; Max = 90; Step = 10</t>
  </si>
  <si>
    <t>A1={{function}}#{{Q1}}+{{Q2}}*
A2={{function}}#{{Q1}}+{{Q2}}+{{Q3}}
A3={{function}}#{{Q1}}+{{Q2}}-{{Q4}}
A4={{function}}#{{Q1}}+{{Q2}}+{{Q5}} 
A5={{function}}#{{Q1}}+{{Q2}}-{{Q6}}
T1 = {{Q1}}+{{Q2}}-math.floor({{Q1}}/10+{{Q2}}/10)*10</t>
  </si>
  <si>
    <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65%;"&gt;{{T1}}&lt;/span&gt;&lt;span class="lemo-graphie-label" style="position: absolute; right: 30%; top: 35%;"&gt;{{Q2}}&lt;/span&gt;&lt;span class="lemo-graphie-label" style="position: absolute; right: 30%; top: 8%;"&gt;{{Q1}}&lt;/span&gt;&lt;/div&gt;&lt;/div&gt;&lt;/div&gt;</t>
  </si>
  <si>
    <t>El resultado de esta suma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</si>
  <si>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
    "id": "M4-NyO-6a-I-1",
    "stimulus": "&lt;p&gt;Selecione o resultado da seguinte adição.&lt;/p&gt;&lt;p style=\"text-align: center\"&gt;{{Q1}} + {{Q2}}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"name": "Q3",
                "label": null,
                "min": 10,
                "max": 90,
                "step": 10
            },
            {
                "name": "Q4",
                "label": null,
                "min": 10,
                "max": 90,
                "step": 10
            },
            {
                "name": "Q5",
                "label": null,
                "min": 10,
                "max": 90,
                "step": 10
            },
            {
                "name": "Q6",
                "label": null,
                "min": 10,
                "max": 90,
                "step": 10
            }
        ],
        "calculated": [
            {
                "name": "T1",
                "label": "{{function}}",
                "function": "{{Q1}}+{{Q2}}-math.floor({{Q1}}/10+{{Q2}}/10)*10",
                "temp": true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t>
  </si>
  <si>
    <t>Calcula la siguiente suma.</t>
  </si>
  <si>
    <t>{{Q1}} + {{Q2}} = {{A1}}</t>
  </si>
  <si>
    <t>Q1= Min= 100; Max= 999; Step= 1
Q2= Min= 100; Max= 999; Step= 1</t>
  </si>
  <si>
    <t>A1={{Q1}}+{{Q2}}
T1 = {{Q1}}+{{Q2}}-math.floor({{Q1}}/10+{{Q2}}/10)*10</t>
  </si>
  <si>
    <t>{"id":"M4-NyO-6a-E-1","stimulus":"&lt;p&gt;Calcule a seguinte adição.&lt;/p&gt;","template":"&lt;p style=\"text-align: center\"&gt;{{Q1}} + {{Q2}}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t>
  </si>
  <si>
    <t>Un barco rumbo a las Islas Canarias tenía {{Q1}} lotes de comida para sus marineros. Como no era suficiente comida para el viaje, ha comprado {{Q2}} lotes más. ¿Cuántos tiene ahora?</t>
  </si>
  <si>
    <t>El barco dispone de {{A1}} lotes de comida.</t>
  </si>
  <si>
    <t>El número de lotes de comida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</si>
  <si>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{"id":"M4-NyO-6a-A-1","stimulus":"&lt;p&gt;Um navio com destino ao porto de Santos estava com {{Q1}} latas de sopa para seus marinheiros. Como essa quantidade não era suficiente para a viagem, foram adquiridas mais {{Q2}} latas. Com quantas latas de sopa o navio ficou ao todo?&lt;/p&gt;","template":"&lt;p&gt;O navio ficou com {{response}} latas de sopa.&lt;/p&gt;","hint":"&lt;div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total de latas de sopa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t>
  </si>
  <si>
    <t xml:space="preserve">El sábado {{Q1}} personas visitaron el museo de Ciencias Naturales, mientras que el domingo acudieron {{Q2}} visitantes. ¿Cuántas personas acogió el museo durante el fin de semana? </t>
  </si>
  <si>
    <t>El museo recibió {{A1}} visitantes.</t>
  </si>
  <si>
    <t>El número de visitantes durante el fin de semana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</si>
  <si>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{"id":"M4-NyO-6a-A-2","stimulus":"&lt;p&gt;No sábado {{Q1}} pessoas visitaram o Museu de Ciências Naturais, enquanto no domingo, o número de visitantes foi de {{Q2}} visitantes. Quantas pessoas visitaram o museu no fim de semana?&lt;/p&gt;","template":"&lt;p&gt;O museu recebeu {{response}} visitantes.&lt;/p&gt;","hint":"&lt;div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de visitantes durante o fim de semana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t>
  </si>
  <si>
    <t>En un mes, una empresa farmacéutica produjo {{Q1}} dosis de vacuna contra la fiebre amarilla. Al mes siguiente, la empresa produjo {{Q2}} dosis más. En total, ¿cuántas vacunas se produjeron en estos dos meses?</t>
  </si>
  <si>
    <t>La empresa farmaceutica produjo {{A1}} dosis.</t>
  </si>
  <si>
    <t>Q1= Min= 10; Max= 333; Step= 1
Q2= Min= 10; Max= 333; Step= 1</t>
  </si>
  <si>
    <t>El número de dosis de vacunas enviadas es:&lt;br/&gt;&lt;div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t>
  </si>
  <si>
    <t>{"id":"M4-NyO-6a-A-3","stimulus":"&lt;p&gt;Em um mês, uma empresa farmacêutica produziu {{Q1}} doses de vacina contra febre amarela para vacinar uma população. No mês seguinte, a empresa produziu mais {{Q2}} doses. No total, quantas vacinas foram produzidas nesses dois meses?&lt;/p&gt;","template":"&lt;p&gt;A empresa farmacêutica produziu {{response}} doses.&lt;/p&gt;","hint":"&lt;div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número de dosis de vacunas enviadas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max":333,"step":1},{"name":"Q2","label":null,"min":10,"max":333,"step":1}],"calculated":[{"name":"T1","label":"{{function}}","function":"{{Q1}}+{{Q2}}-math.floor({{Q1}}/10+{{Q2}}/10)*10","temp":true},{"name":"A1","label":"{{function}}","function":"{{Q1}}+{{Q2}}"}],"uniques":true},"algorithm":{"name":"calculateOperation","params":{"method":"equivLiteral","keyboard":"NUMERICAL"}}}</t>
  </si>
  <si>
    <t>M4-NyO-7a</t>
  </si>
  <si>
    <t>Utiliza la propiedad conmutativa de la suma (nºs naturales de entre 2 y 3 cifras)</t>
  </si>
  <si>
    <t>¿En cuál de estas equivalencias se representa la propiedad conmutativa de la suma?</t>
  </si>
  <si>
    <t>True or false
*: countCorrect= 2
*: countIncorrect= 1
*:options= "Correcto", "Incorrecto"</t>
  </si>
  <si>
    <t>Q1-Q11= Min = 10;Max = 200; Step = 1
Q12= Min = 80; Max = 100; Step = 1
Q13= Min = 100; Max = 700; Step = 1
Q14= Min = 10; Max = 50; Step = 1
Q15= Min = 80; Max = 100; Step = 1
Q16= Min = 100; Max = 700; Step = 1
Q17= Min = 10; Max = 50; Step = 1</t>
  </si>
  <si>
    <t>A1={{Q1}} + {{Q2}} = {{Q2}} + {{Q1}}*
A2={{Q3}} + {{Q4}} + {{Q5}} = {{Q4}} + {{Q5}} + {{Q3}}*
A3={{Q6}} + ({{Q7}} + {{Q8}}) = ({{Q6}} + {{Q7}}) + {{Q8}} | En esta suma se ve la propiedad asociativa: la forma de agrupar los sumandos no altera el resultado.
A4=({{Q9}} + {{Q10}}) + {{Q11}} = {{Q9}} + ({{Q10}} + {{Q11}}) | En esta suma se ve la propiedad asociativa: la forma de agrupar los sumandos no altera el resultado.
A5={{Q12}} − {{Q13}} = ({{Q12}} − {{Q14}}) − ({{Q13}} − {{Q14}}) | En esta resta se ve la propiedad fundamental de la resta: si se suma o se resta el mismo número al minuendo y al sustraendo, el resultado no cambia.
A6={{Q15}} − {{Q16}} = ({{Q15}} − {{Q17}}) − ({{Q16}} − {{Q17}}) | En esta resta se ve la propiedad fundamental de la resta: si se suma o se resta el mismo número al minuendo y al sustraendo, el resultado no cambia.
T1 = {{Q1}}+{{Q2}}</t>
  </si>
  <si>
    <t>Las sumas tienen propiedad conmutativa porque el orden de los sumandos no altera el resultado.</t>
  </si>
  <si>
    <t>Las sumas tienen propiedad conmutativa porque el orden de los sumandos no altera el resultado:&lt;br/&gt;{{Q1}} + {{Q2}} = {{Q2}} + {{Q1} = {{T1}}</t>
  </si>
  <si>
    <t>{"id":"M4-NyO-7a-I-1","stimulus":"&lt;p&gt;Em qual dessas equivalências está representada a propriedade comutativa da adição?&lt;/p&gt;","hint":"&lt;p&gt;As adições têm propriedade comutativa, pois a ordem das parcelas não altera o resultado.&lt;/p&gt;","feedback":"&lt;p&gt;As adições têm propriedade comutativa, pois a ordem das parcelas não altera o resultado:&lt;/p&gt;&lt;p style=\"text-align: center\"&gt;{{Q1}} + {{Q2}} = {{Q2}} + {{Q1}} = {{T1}}&lt;/p&gt;","seed":{"parameters":[{"name":"Q1","label":null,"min":10,"max":200,"step":1},{"name":"Q2","label":null,"min":10,"max":200,"step":1},{"name":"Q3","label":null,"min":10,"max":200,"step":1},{"name":"Q4","label":null,"min":10,"max":200,"step":1},{"name":"Q5","label":null,"min":10,"max":200,"step":1},{"name":"Q6","label":null,"min":10,"max":200,"step":1},{"name":"Q7","label":null,"min":10,"max":200,"step":1},{"name":"Q8","label":null,"min":10,"max":200,"step":1},{"name":"Q9","label":null,"min":10,"max":200,"step":1},{"name":"Q10","label":null,"min":10,"max":200,"step":1},{"name":"Q11","label":null,"min":10,"max":200,"step":1},{"name":"Q12","label":null,"min":80,"max":100,"step":1},{"name":"Q13","label":null,"min":100,"max":700,"step":1},{"name":"Q14","label":null,"min":10,"max":50,"step":1},{"name":"Q15","label":null,"min":80,"max":100,"step":1},{"name":"Q16","label":null,"min":100,"max":700,"step":1},{"name":"Q17","label":null,"min":10,"max":50,"step":1}],"calculated":[{"name":"T1","label":"{{function}}","function":"{{Q1}} + {{Q2}}","temp":true},{"name":"A1","label":"{{Q1}} + {{Q2}} = {{Q2}} + {{Q1}}"},{"name":"A2","label":"{{Q3}} + {{Q4}} + {{Q5}} = {{Q4}} + {{Q5}} + {{Q3}} "},{"name":"A3","label":"{{Q6}} + ({{Q7}} + {{Q8}}) = ({{Q6}} + {{Q7}}) + {{Q8}}","incorrect":true,"feedback":"&lt;p&gt;Nesta adição observa-se a propriedade associativa: a maneira de agrupar as parcelas não altera o resultado.&lt;/p&gt;"},{"name":"A4","label":"({{Q9}} + {{Q10}}) + {{Q11}} = {{Q9}} + ({{Q10}} + {{Q11}})","incorrect":true,"feedback":"&lt;p&gt;Nesta adição observa-se a propriedade associativa: a maneira de agrupar as parcelas não altera o resultado.&lt;/p&gt;"},{"name":"A5","label":"{{Q12}} − {{Q13}} = ({{Q12}} − {{Q14}}) − ({{Q13}} − {{Q14}})","incorrect":true,"feedback":"&lt;p&gt;Nesta subtração observa-se a relação fundamental da subtração: se o mesmo número for adicionado ou subtraído ao minuendo e ao subtraendo, o resultado não se altera.&lt;/p&gt;"},{"name":"A6","label":"{{Q15}} − {{Q16}} = ({{Q15}} − {{Q17}}) − ({{Q16}} − {{Q17}})","incorrect":true,"feedback":"&lt;p&gt;Nesta subtração observa-se a relação fundamental da subtração: se o mesmo número for adicionado ou subtraído ao minuendo e ao subtraendo, o resultado não se altera.&lt;/p&gt;"}],"uniques":true},"algorithm":{"name":"trueFalse","template":"Choice matrix – inline","params":{"countCorrect":2,"countIncorrect":1,"showCheckIcon":false,"options":["Correto","Incorreto"]}}}</t>
  </si>
  <si>
    <t>Completa esta suma para verificar la propiedad conmutativa.</t>
  </si>
  <si>
    <t>{{Q1}} + {{Q2}} = {{A1}} + {{A2}}</t>
  </si>
  <si>
    <t>Q1= Min= 10;Max= 999; Step= 1
Q2= Min= 10;Max= 999; Step= 1</t>
  </si>
  <si>
    <t>A1 = {{Q2}}
A2 = {{Q1}}
T1 = {{Q1}}+{{Q2}}</t>
  </si>
  <si>
    <t>Las sumas tienen propiedad conmutativa porque el orden de los sumandos no altera el resultado:&lt;br/&gt;{{Q1}} + {{Q2}} = {{Q2}} + {{Q1}} = {{T1}}</t>
  </si>
  <si>
    <t>{"id":"M4-NyO-7a-E-1","stimulus":"&lt;p&gt;Complete esta adição para verificar a propriedade comutativa.&lt;/p&gt;","template":"&lt;p style=\"text-align: center\"&gt;{{Q1}} + {{Q2}} = {{response}} + {{response}}&lt;/p&gt;","hint":"&lt;p&gt;As adições têm propriedade comutativa, pois a ordem das parcelas não altera o resultado.&lt;/p&gt;","feedback":"&lt;p&gt;As adições têm propriedade comutativa, pois a ordem das parcelas não altera o resultado:&lt;p style=\"text-align: center\"&gt;{{Q1}} + {{Q2}} = {{Q2}} + {{Q1}} = {{T1}}&lt;/p&gt;","seed":{"parameters":[{"name":"Q1","label":null,"min":10,"max":999,"step":1},{"name":"Q2","label":null,"min":10,"max":999,"step":1}],"calculated":[{"name":"T1","label":"{{function}}","function":"{{Q1}}+{{Q2}}","temp":true},{"name":"A1","label":"{{function}}","function":"{{Q2}}"},{"name":"A2","label":"{{function}}","function":"{{Q1}}"}],"uniques":true},"algorithm":{"name":"calculateOperation","params":{"method":"equivLiteral","keyboard":"NUMERICAL"}}}</t>
  </si>
  <si>
    <t>M4-NyO-7b</t>
  </si>
  <si>
    <t>Utiliza la propiedad asociativa de la suma (nºs naturales de entre 2 y 3 cifras)</t>
  </si>
  <si>
    <t>¿En cuál de estas equivalencias se representa la propiedad asociativa de la suma?</t>
  </si>
  <si>
    <t>Q1-Q11= Min = 10;Max = 200; Step = 1
Q12= Min = 80; Max = 100; Step = 1
Q13= Min = 10; Max = 70; Step = 1
Q14= Min = 10; Max = 50; Step = 1
Q15= Min = 80; Max = 100; Step = 1
Q16= Min = 10; Max = 70; Step = 1
Q17= Min = 10; Max = 50; Step = 1</t>
  </si>
  <si>
    <t>A1={{Q1}} + {{Q2}} = {{Q2}} + {{Q1}} | En esta suma se ve la propiedad conmutativa: el orden de los sumandos no altera el resultado.
A2={{Q3}} + {{Q4}} + {{Q5}} = {{Q4}} + {{Q5}} + {{Q3}} | En esta suma se ve la propiedad conmutativa: el orden de los sumandos no altera el resultado.
A3={{Q6}} + ({{Q7}} + {{Q8}}) = ({{Q6}} + {{Q7}}) + {{Q8}}*
A4=({{Q9}} + {{Q10}}) + {{Q11}} = {{Q9}} + ({{Q10}} + {{Q11}})*
A5={{Q12}} − {{Q13}} = ({{Q12}} − {{Q14}}) − ({{Q13}} − {{Q14}}) | En esta resta se ve la propiedad fundamental de la resta: si se suma o se resta el mismo número al minuendo y al sustraendo, el resultado no cambia.
A6={{Q15}} − {{Q16}} = ({{Q15}} − {{Q17}}) − ({{Q16}} − {{Q17}}) | En esta resta se ve la propiedad fundamental de la resta: si se suma o se resta el mismo número al minuendo y al sustraendo, el resultado no cambia.
T1 = {{Q6}}+{{Q7}}+{{Q8}}</t>
  </si>
  <si>
    <t>Las sumas tienen propiedad asociativa porque la forma de agrupar los sumandos no altera el resultado.</t>
  </si>
  <si>
    <t>Las sumas tienen propiedad asociativa porque la forma de agrupar los sumandos no altera el resultado:&lt;br/&gt;{{Q6}} + ({{Q7}} + {{Q8}}) = ({{Q6}} + {{Q7}}) + {{Q8}} = {{T1}}</t>
  </si>
  <si>
    <t>{
    "id": "M4-NyO-7b-I-1",
    "stimulus": "&lt;p&gt;Em qual dessas equivalências está representada a propriedade associativa da adição?&lt;/p&gt;",
    "hint": "&lt;p&gt;As adições possuem propriedade associativa, pois a maneira de agrupar as parcelas não altera o resultado.&lt;/p&gt;",
    "feedback": "&lt;p&gt;As adições possuem propriedade associativa, pois a maneira de agrupar as parcelas não altera o resultado:&lt;/p&gt;&lt;p style=\"text-align: center\"&gt;{{Q6}} + ({{Q7}} + {{Q8}}) = ({{Q6}} + {{Q7}}) + {{Q8}} = {{T1}}&lt;/p&gt;",
    "seed": {
        "parameters": [
            {
                "name": "Q1",
                "label": null,
                "min": 10,
                "max": 200,
                "step": 1
            },
            {
                "name": "Q2",
                "label": null,
                "min": 10,
                "max": 200,
                "step": 1
            },
            {
                "name": "Q3",
                "label": null,
                "min": 10,
                "max": 200,
                "step": 1
            },
            {
                "name": "Q4",
                "label": null,
                "min": 10,
                "max": 200,
                "step": 1
            },
            {
                "name": "Q5",
                "label": null,
                "min": 10,
                "max": 200,
                "step": 1
            },
            {
                "name": "Q6",
                "label": null,
                "min": 10,
                "max": 200,
                "step": 1
            },
            {
                "name": "Q7",
                "label": null,
                "min": 10,
                "max": 200,
                "step": 1
            },
            {
                "name": "Q8",
                "label": null,
                "min": 10,
                "max": 200,
                "step": 1
            },
            {
                "name": "Q9",
                "label": null,
                "min": 10,
                "max": 200,
                "step": 1
            },
            {
                "name": "Q10",
                "label": null,
                "min": 10,
                "max": 200,
                "step": 1
            },
            {
                "name": "Q11",
                "label": null,
                "min": 10,
                "max": 200,
                "step": 1
            },
            {
                "name": "Q12",
                "label": null,
                "min": 80,
                "max": 100,
                "step": 1
            },
            {
                "name": "Q13",
                "label": null,
                "min": 10,
                "max": 70,
                "step": 1
            },
            {
                "name": "Q14",
                "label": null,
                "min": 10,
                "max": 50,
                "step": 1
            },
            {
                "name": "Q15",
                "label": null,
                "min": 80,
                "max": 100,
                "step": 1
            },
            {
                "name": "Q16",
                "label": null,
                "min": 10,
                "max": 70,
                "step": 1
            },
            {
                "name": "Q17",
                "label": null,
                "min": 10,
                "max": 50,
                "step": 1
            }
        ],
        "calculated": [
            {
                "name": "T1",
                "label": "{{function}}",
                "function": "{{Q6}}+{{Q7}}+{{Q8}}",
                "temp": true
            },
            {
                "name": "A1",
                "label": "{{Q1}} + {{Q2}} = {{Q2}} + {{Q1}}",
                "incorrect": true,
                "feedback": "&lt;p&gt;Nesta adição observa-se a propriedade comutativa: a ordem das parcelas não altera o resultado.&lt;/p&gt;"
            },
            {
                "name": "A2",
                "label": "{{Q3}} + {{Q4}} + {{Q5}} = {{Q4}} + {{Q5}} + {{Q3}} ",
                "incorrect": true,
                "feedback": "&lt;p&gt;Nesta adição observa-se a propriedade comutativa: a ordem das parcelas não altera o resultado.&lt;/p&gt;"
            },
            {
                "name": "A3",
                "label": "{{Q6}} + ({{Q7}} + {{Q8}}) = ({{Q6}} + {{Q7}}) + {{Q8}}"
            },
            {
                "name": "A4",
                "label": "({{Q9}} + {{Q10}}) + {{Q11}} = {{Q9}} + ({{Q10}} + {{Q11}})"
            },
            {
                "name": "A5",
                "label": "{{Q12}} − {{Q13}} = ({{Q12}} − {{Q14}}) − ({{Q13}} − {{Q14}})",
                "incorrect": true,
                "feedback": "&lt;p&gt;Nesta subtração observa-se a relação fundamental da subtração: se o mesmo número for adicionado ou subtraído ao minuendo e ao subtraendo, o resultado não muda.&lt;/p&gt;"
            },
            {
                "name": "A6",
                "label": "{{Q15}} − {{Q16}} = ({{Q15}} − {{Q17}}) − ({{Q16}} − {{Q17}})",
                "incorrect": true,
                "feedback": "&lt;p&gt;Nesta subtração observa-se a relação fundamental da subtração: se o mesmo número for adicionado ou subtraído ao minuendo e ao subtraendo, o resultado não muda.&lt;/p&gt;"
            }
        ],
        "uniques": true
    },
    "algorithm": {
        "name": "trueFalse",
        "template": "Multiple choice – standard",
        "params": {
            "countCorrect": 1,
            "countIncorrect": 2,
            "showCheckIcon": false,
            "columns": 3
        }
    }
}</t>
  </si>
  <si>
    <t>Utiliza la propiedad asociativa para calcular esta suma.</t>
  </si>
  <si>
    <t>({{Q1}} + {{Q2}}) + {{Q3}} = {{A1}} + {{Q3}} = {{A3}}&lt;br/&gt;{{Q1}} + ({{Q2}} + {{Q3}}) = {{Q1}} + {{A2}} = {{A3}}</t>
  </si>
  <si>
    <t>Q1= Min= 10;Max= 99; Step= 1
Q2= Min= 10;Max= 99; Step= 1
Q3= Min= 10;Max= 99; Step= 1</t>
  </si>
  <si>
    <t>A1 = {{Q1}}+{{Q2}}
A2 = {{Q2}}+{{Q3}}
A3 = {{Q1}}+{{Q2}}+{{Q3}}</t>
  </si>
  <si>
    <t>Las sumas tienen propiedad asociativa porque la forma de agrupar los sumandos no altera el resultado:&lt;br/&gt;({{Q1}} + {{Q2}}) + {{Q3}} = {{Q1}} + ({{Q2}} + {{Q3}}) = {{A3}}
Sin TE particular</t>
  </si>
  <si>
    <t>{"id":"M4-NyO-7b-E-1","stimulus":"&lt;p&gt;Use a propriedade associativa para calcular essa adição.&lt;/p&gt;","template":"&lt;p style=\"text-align: center\"&gt;({{Q1}} + {{Q2}}) + {{Q3}} = {{response}} + {{Q3}} = {{A3}}&lt;/p&gt;&lt;p style=\"text-align: center\"&gt;{{Q1}} + ({{Q2}} + {{Q3}}) = {{Q1}} + {{response}} = {{response}}&lt;/p&gt;","hint":"&lt;p&gt;As adições possuem propriedade associativa, pois a maneira de agrupar as parcelas não altera o resultado.&lt;/p&gt;","feedback":"&lt;p&gt;As adições possuem propriedade associativa, pois a maneira de agrupar as parcelas não altera o resultado:&lt;/p&gt;&lt;p style=\"text-align: center\"&gt;({{Q1}} + {{Q2}}) + {{Q3}} = {{Q1}} + ({{Q2}} + {{Q3}}) = {{A3}}&lt;/p&gt;","seed":{"parameters":[{"name":"Q1","label":null,"min":10,"max":99,"step":1},{"name":"Q2","label":null,"min":10,"max":99,"step":1},{"name":"Q3","label":null,"min":10,"max":99,"step":1}],"calculated":[{"name":"A1","label":"{{function}}","function":"{{Q1}}+{{Q2}}"},{"name":"A2","label":"{{function}}","function":"{{Q2}}+{{Q3}}"},{"name":"A3","label":"{{function}}","function":"{{Q1}}+{{Q2}}+{{Q3}}"}],"uniques":true},"algorithm":{"name":"calculateOperation","params":{"method":"equivLiteral","keyboard":"NUMERICAL"}}}</t>
  </si>
  <si>
    <t>M4-NyO-8a</t>
  </si>
  <si>
    <t>Utiliza el algoritmo de la resta (nºs naturales de entre 2 y 3 cifras)</t>
  </si>
  <si>
    <t>Escoge el resultado de esta resta.
{{T1}} − {{Q1}} = ...
{{A1}}*
{{A2}}
{{A3}}
{{A4}}
{{A5}}
Se ven 3</t>
  </si>
  <si>
    <t>Q1: Mín 20;Máx 500; Step: 1
Q2: Mín 10;Máx 500; Step: 1
Q3: mín 10; máx 90; step 10
Q4: mín 10; máx 90; step 10
Q5: mín 1; máx 50; step 1
Q6: mín 1; máx 50; step 1</t>
  </si>
  <si>
    <t>T1 = {{Q1}}+{{Q2}}
A1 = {{Q2}}
A2 = {{Q2}}+{{Q3}}
A3 = {{Q2}}-{{Q4}}
A4 = {{Q2}}+{{Q5}}
A5 = {{Q2}}-{{Q6}}</t>
  </si>
  <si>
    <t>[Resta vertical de 3 posiciones]
T1-Q1=T2</t>
  </si>
  <si>
    <t>&lt;p&gt;El resultado de la resta es:&lt;/p&gt;
[Resta vertical de 3 posiciones]
T1-Q1=Q2</t>
  </si>
  <si>
    <t>T2 = {{Q2}}-math.floor({{Q2}}/10)*10</t>
  </si>
  <si>
    <t>{
    "id": "M4-NyO-8a-I-1",
    "stimulus": "&lt;p&gt;Escolha o resultado desta subtração.&lt;/p&gt;&lt;p style=\"text-align: center\"&gt;{{T1}} − {{Q1}} = ...&lt;/p&gt;",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35%;\"&gt;{{Q1}}&lt;/span&gt;&lt;span class=\"lemo-graphie-label\" style=\"position: absolute; right: 30%; top: 8%;\"&gt;{{T1}}&lt;/span&gt;&lt;/div&gt;&lt;/div&gt;&lt;/div&gt;&lt;/p&gt;",
    "feedback": "&lt;p&gt;O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
    "seed": {
        "parameters": [
            {
                "name": "Q1",
                "label": null,
                "min": 20,
                "max": 500,
                "step": 1
            },
            {
                "name": "Q2",
                "label": null,
                "min": 10,
                "max": 500,
                "step": 1
            },
            {
                "name": "Q3",
                "label": null,
                "min": 10,
                "max": 90,
                "step": 10
            },
            {
                "name": "Q4",
                "label": null,
                "min": 10,
                "max": 90,
                "step": 10
            },
            {
                "name": "Q5",
                "label": null,
                "min": 1,
                "max": 50,
                "step": 1
            },
            {
                "name": "Q6",
                "label": null,
                "min": 1,
                "max": 50,
                "step": 1
            }
        ],
        "calculated": [
            {
                "name": "T1",
                "label": "{{function}}",
                "function": "{{Q1}}+{{Q2}}",
                "temp": true
            },
            {
                "name": "T2",
                "label": "{{function}}",
                "function": "{{Q2}}-math.floor({{Q2}}/10)*10",
                "temp": true
            },
            {
                "name": "A1",
                "label": "{{function}}",
                "function": "{{Q2}}"
            },
            {
                "name": "A2",
                "label": "{{function}}",
                "function": "{{Q2}}+{{Q3}}",
                "incorrect": true
            },
            {
                "name": "A3",
                "label": "{{function}}",
                "function": "{{Q2}}-{{Q4}}",
                "incorrect": true
            },
            {
                "name": "A4",
                "label": "{{function}}",
                "function": "{{Q2}}+{{Q5}}",
                "incorrect": true
            },
            {
                "name": "A5",
                "label": "{{function}}",
                "function": "{{Q2}}-{{Q6}}",
                "incorrect": true
            }
        ],
        "uniques": true
    },
    "algorithm": {
        "name": "trueFalse",
        "template": "Multiple choice – standard",
        "params": {
            "countCorrect": 1,
            "countIncorrect": 2,
            "showCheckIcon": false,
            "columns": 3
        }
    }
}</t>
  </si>
  <si>
    <t>Calcula la siguiente resta.</t>
  </si>
  <si>
    <t>{{T1}} − {{Q2}} = {{A1}}</t>
  </si>
  <si>
    <t>Q1: Mín 10;Máx 500; Step: 1
Q2: Mín 10;Máx 500; Step: 1</t>
  </si>
  <si>
    <t>A1 = {{Q1}}
T1 = {{Q1}}+{{Q2}}</t>
  </si>
  <si>
    <t>[Resta vertical de 3 posiciones]
 T1-Q2=T2</t>
  </si>
  <si>
    <t>&lt;p&gt;El resultado de la resta es:&lt;/p&gt;
[Resta vertical de 3 posiciones]
T1-Q2=Q1</t>
  </si>
  <si>
    <t>T2 = {{Q1}}-math.floor({{Q1}}/10)*10</t>
  </si>
  <si>
    <t>{"id":"M4-NyO-8a-E-1","stimulus":"&lt;p&gt;Calcule a seguinte subtração.&lt;/p&gt;","template":"&lt;p style=\"text-align: center\"&gt;{{T1}} − {{Q2}} = {{response}}&lt;/p&gt;","hint":"&lt;p&gt;&lt;div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t>
  </si>
  <si>
    <t>El año pasado, un concesionario vendió {{Q2}} coches eléctricos, mientras que este año planea vender {{T1}}. ¿Cuántos coches más que el año pasado tiene que vender para llegar a su objetivo?</t>
  </si>
  <si>
    <t>Tiene que vender {{A1}} coches más.</t>
  </si>
  <si>
    <t>[Resta vertical de 3 posiciones]
T1-Q2=T2</t>
  </si>
  <si>
    <t>{"id":"M4-NyO-8a-A-1","stimulus":"&lt;p&gt;No ano passado, uma concessionária vendeu {{Q2}} carros elétricos, enquanto este ano planeja vender {{T1}}. Quantos carros a mais do que o ano passado ela precisa vender para atingir sua meta?&lt;/p&gt;","template":"&lt;p&gt;A concessionária deve vender {{response}} carros a mais.&lt;/p&gt;","hint":"&lt;p&gt;&lt;div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t>
  </si>
  <si>
    <t>A un depósito que almacena {{T1}} l de agua se le han extraído {{Q2}} l. ¿Cuánta agua queda en el depósito?</t>
  </si>
  <si>
    <t>Quedan {{A1}} l.</t>
  </si>
  <si>
    <t>Q1: Mín 100;Máx 500; Step: 1
Q2: Mín 100;Máx 500; Step: 1</t>
  </si>
  <si>
    <t>{"id":"M4-NyO-8a-A-2","stimulus":"&lt;p&gt;Em um depósito estavam armazenados {{T1}} l de água, dos quais foram extraídos {{Q2}} l. Quantos litros de água restaram no depósito?&lt;/p&gt;","template":"&lt;p&gt;Restaram {{response}} l.&lt;/p&gt;","hint":"&lt;p&gt;&lt;div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100,"max":500,"step":1},{"name":"Q2","label":null,"min":100,"max":500,"step":1}],"calculated":[{"name":"T1","label":"{{function}}","function":"{{Q1}}+{{Q2}}","temp":true},{"name":"T2","label":"{{function}}","function":"{{Q1}}-math.floor({{Q1}}/10)*10","temp":true},{"name":"A1","label":"{{function}}","function":"{{Q1}}"}],"uniques":true},"algorithm":{"name":"calculateOperation","params":{"method":"equivLiteral","keyboard":"NUMERICAL"}}}</t>
  </si>
  <si>
    <t>En una competición, los ciclistas llevan recorridos &lt;span class="no-break"&gt;{{Q2}} km&lt;/span&gt; de una etapa de &lt;span class="no-break"&gt;{{T1}} km.&lt;/span&gt; ¿Cuántos kilómetros les quedan para llegar a la meta?</t>
  </si>
  <si>
    <t>Les quedan {{A1}} km.</t>
  </si>
  <si>
    <t>Q1: Mín: 10; Máx: 200; Step: 1
Q2: Mín: 10; Máx: 200; Step: 1</t>
  </si>
  <si>
    <t>{"id":"M4-NyO-8a-A-3","stimulus":"&lt;p&gt;Em uma competição de ciclismo, um atleta percorreu, até o momento, &lt;span class=\"no-break\"&gt;{{Q2}} km&lt;/span&gt; de uma etapa de &lt;span class=\"no-break\"&gt;{{T1}} km.&lt;/span&gt; Quantos quilômetros faltam para ele atingir a linha de chegada?&lt;/p&gt;","template":"&lt;p&gt;Faltam {{response}} km.&lt;/p&gt;","hint":"&lt;p&gt;&lt;div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subtracão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200,"step":1},{"name":"Q2","label":null,"min":10,"max":200,"step":1}],"calculated":[{"name":"T1","label":"{{function}}","function":"{{Q1}}+{{Q2}}","temp":true},{"name":"T2","label":"{{function}}","function":"{{Q1}}-math.floor({{Q1}}/10)*10","temp":true},{"name":"A1","label":"{{function}}","function":"{{Q1}}"}],"uniques":true},"algorithm":{"name":"calculateOperation","params":{"method":"equivLiteral","keyboard":"NUMERICAL"}}}</t>
  </si>
  <si>
    <t>M4-NyO-9a</t>
  </si>
  <si>
    <t>Opera con la propiedad fundamental de la resta (núms. de 2 o 3 cifras)</t>
  </si>
  <si>
    <t>Indica si las equivalencias cumplen o no la propiedad fundamental de la resta.
{{Q1}} − {{Q2}} = ({{Q1}} − {{Q3}}) − ({{Q2}} − {{Q3}}) *
{{Q4}} − {{Q5}} = ({{Q4}} + {{Q6}}) − ({{Q5}} + {{Q6}}) *
{{Q7}} − {{Q8}} = ({{Q7}} + {{Q9}}) − ({{Q8}} − {{Q9}})
{{Q10}} − {{Q11}} = ({{Q10}} − {{Q12}}) − ({{Q11}} + {{Q12}})
(se muestran 3 opciones, 1 es falsa)
(Indicadores: Sí / No)</t>
  </si>
  <si>
    <t>Q1= Min = 150; Max = 200; Step= 1
Q2= Min = 50; Max = 100; Step= 1
Q3= Min = 1; Max = 9; Step= 1
Q4= Min = 150; Max = 200; Step= 1
Q5= Min = 50; Max = 100; Step= 1
Q6= Min = 1; Max = 9; Step= 1
Q7= Min = 150; Max = 200; Step= 1
Q8= Min = 50; Max = 100; Step= 1
Q9= Min = 1; Max = 9; Step= 1
Q10= Min = 150; Max = 200; Step= 1
Q11= Min = 50; Max = 100; Step= 1
Q12= Min = 1; Max = 9; Step= 1</t>
  </si>
  <si>
    <t>No hay</t>
  </si>
  <si>
    <t>Si se suma o se resta el mismo número al minuendo y al sustraendo, el resultado de la resta es el mismo.</t>
  </si>
  <si>
    <t>&lt;p&gt;Según la propiedad fundamental de la resta, si se suma o se resta el mismo número al minuendo y al sustraendo, el resultado de la resta es el mismo.&lt;/p&gt;
-Si falla A3
&lt;p&gt;El resultado de las dos operaciones es diferente:&lt;/p&gt;&lt;p&gt;{{Q7}} − {{Q8}} = {{T1}}&lt;/p&gt;&lt;p&gt;({{Q7}} + {{Q9}}) − ({{Q8}} − {{Q9}}) = {{T5}} − {{T6}} = {{T2}}&lt;/p&gt;
-Si falla A4
&lt;p&gt;El resultado de las dos operaciones es diferente:&lt;/p&gt;&lt;p&gt;{{Q10}} − {{Q11}} = {{T3}}&lt;/p&gt;&lt;p&gt;({{Q10}} − {{Q12}}) − ({{Q11}} + {{Q12}}) = {{T7}} − {{T8}} = {{T4}}&lt;/p&gt;</t>
  </si>
  <si>
    <t>T1 = {{Q7}}-{{Q8}}
T2 = {{Q7}}+{{Q9}}-{{Q8}}+{{Q9}}
T3 = {{Q10}}-{{Q11}}
T4 = {{Q10}}-{{Q12}}-{{Q11}}-{{Q12}}
T5 = {{Q7}}+{{Q9}}
T6 = {{Q8}}-{{Q9}}
T7 = {{Q10}}-{{Q12}}
T8 = {{Q11}}+{{Q12}}</t>
  </si>
  <si>
    <t>{"id":"M4-NyO-9a-I-1","stimulus":"&lt;p&gt;Indica se as equivalências satisfazem ou não a relação fundamental da subtração.&lt;/p&gt;","hint":"&lt;p&gt;Se o mesmo número for adicionado ou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label":"{{function}}","function":"{{Q7}}-{{Q8}}","temp":true},{"name":"T2","label":"{{function}}","function":"{{Q7}}+{{Q9}}-{{Q8}}+{{Q9}}","temp":true},{"name":"T3","label":"{{function}}","function":"{{Q10}}-{{Q11}}","temp":true},{"name":"T4","label":"{{function}}","function":"{{Q10}}-{{Q12}}-{{Q11}}-{{Q12}}","temp":true},{"name":"T5","label":"{{function}}","function":"{{Q7}}+{{Q9}}","temp":true},{"name":"T6","label":"{{function}}","function":"{{Q8}}-{{Q9}}","temp":true},{"name":"T7","label":"{{function}}","function":"{{Q10}}-{{Q12}}","temp":true},{"name":"T8","label":"{{function}}","function":"{{Q11}}+{{Q12}}","temp":true},{"name":"A1","label":"{{Q1}} − {{Q2}} = ({{Q1}} − {{Q3}}) − ({{Q2}} − {{Q3}})"},{"name":"A2","label":"{{Q4}} − {{Q5}} = ({{Q4}} + {{Q6}}) − ({{Q5}} + {{Q6}})"},{"name":"A3","label":"{{Q7}} − {{Q8}} = ({{Q7}} + {{Q9}}) − ({{Q8}} − {{Q9}})","incorrect":true,"feedback":"&lt;p&gt;O resultado das duas operações é diferente:&lt;/p&gt;&lt;p&gt;{{Q7}} − {{Q8}} = {{T1}}&lt;/p&gt;&lt;p&gt;({{Q7}} + {{Q9}}) − ({{Q8}} − {{Q9}}) = {{T5}} − {{T6}} = {{T2}}&lt;/p&gt;"},{"name":"A4","label":"{{Q10}} − {{Q11}} = ({{Q10}} − {{Q12}}) − ({{Q11}} + {{Q12}})","incorrect":true,"feedback":"&lt;p&gt;O resultado das duas operações é diferente:&lt;/p&gt;&lt;p&gt;{{Q10}} − {{Q11}} = {{T3}}&lt;/p&gt;&lt;p&gt;({{Q10}} − {{Q12}}) − ({{Q11}} + {{Q12}}) = {{T7}} − {{T8}} = {{T4}}&lt;/p&gt;"}],"uniques":true},"algorithm":{"name":"trueFalse","template":"Choice matrix – inline","params":{"countCorrect":2,"countIncorrect":1,"showCheckIcon":false,"options":["Sim","Não"]}}}</t>
  </si>
  <si>
    <t>¿Cuál es el resultado de la siguiente resta? ¿Y cuál es el resultado si se suma {{Q3}} al minuendo y al sustraendo?</t>
  </si>
  <si>
    <t>{{T1}} − {{Q1}} = {{A1}}
({{T1}} + {{Q3}}) − ({{Q1}} + {{Q3}}) = {{T2}}} − {{T3}} = {{A2}}</t>
  </si>
  <si>
    <t>Resuelva las siguiente operacion verificando la propiedad fundamental de la resta.
 125 - 25 = ( 125 + 17 ) - ( 25 + 17 )
  100 = 142 - 42
  100 = 100</t>
  </si>
  <si>
    <t>Q1= Min = 300; Max = 800; Step = 1
Q2= Min = 300; Max = 800; Step = 1
Q3= Min = 20; Max = 50; Step = 1</t>
  </si>
  <si>
    <t>T1 = {{Q1}}+{{Q2}}
T2 = {{Q1}}+{{Q2}}+{{Q3}}
T3 = {{Q1}}+{{Q3}}
A1 = {{Q2}}
A2 = {{Q2}}</t>
  </si>
  <si>
    <t>Si se suma el mismo número al minuendo y al sustraendo, el resultado de la resta es el mismo.</t>
  </si>
  <si>
    <t>&lt;p&gt;Según la propiedad fundamental de la resta, si se suma o se resta el mismo número al minuendo y al sustraendo, el resultado de la resta es el mismo.&lt;/p&gt;</t>
  </si>
  <si>
    <t>{"id":"M4-NyO-9a-E-1","stimulus":"&lt;p&gt;Qual é o resultado da seguinte subtração? E qual é o resultado se {{Q3}} for adicionado ao minuendo e ao subtraendo?&lt;/p&gt;","template":"&lt;p style=\"text-align: center\"&gt;{{T1}} − {{Q1}} = {{response}}&lt;/p&gt;&lt;p style=\"text-align: center\"&gt;({{T1}} + {{Q3}}) − ({{Q1}} + {{Q3}}) = {{T2}} − {{T3}} = {{response}}&lt;/p&gt;","hint":"&lt;p&gt;Se o mesmo número for adicionado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t>
  </si>
  <si>
    <t>¿Cuál es el resultado de la siguiente resta? ¿Y cuál es el resultado si se resta {{Q3}} al minuendo y al sustraendo?</t>
  </si>
  <si>
    <t>{{T1}} − {{Q1}} = {{A1}}
({{T1}} − {{Q3}}) − ({{Q1}} − {{Q3}}) = {{T2}}} − {{T3}} = {{A2}}</t>
  </si>
  <si>
    <r>
      <rPr>
        <rFont val="Calibri"/>
        <color theme="1"/>
        <sz val="12.0"/>
      </rPr>
      <t xml:space="preserve">Resuelva las siguiente operacion verificando la propiedad fundamental de la resta.
125 - 25 = ( 125 </t>
    </r>
    <r>
      <rPr>
        <rFont val="Calibri"/>
        <b/>
        <color theme="1"/>
        <sz val="12.0"/>
      </rPr>
      <t>+ 17</t>
    </r>
    <r>
      <rPr>
        <rFont val="Calibri"/>
        <color theme="1"/>
        <sz val="12.0"/>
      </rPr>
      <t xml:space="preserve"> ) - ( 25 </t>
    </r>
    <r>
      <rPr>
        <rFont val="Calibri"/>
        <b/>
        <color theme="1"/>
        <sz val="12.0"/>
      </rPr>
      <t>+ 17</t>
    </r>
    <r>
      <rPr>
        <rFont val="Calibri"/>
        <color theme="1"/>
        <sz val="12.0"/>
      </rPr>
      <t xml:space="preserve"> )
        </t>
    </r>
    <r>
      <rPr>
        <rFont val="Calibri"/>
        <b/>
        <color rgb="FFEA4335"/>
        <sz val="12.0"/>
      </rPr>
      <t>100</t>
    </r>
    <r>
      <rPr>
        <rFont val="Calibri"/>
        <color theme="1"/>
        <sz val="12.0"/>
      </rPr>
      <t xml:space="preserve"> = </t>
    </r>
    <r>
      <rPr>
        <rFont val="Calibri"/>
        <b/>
        <color rgb="FFEA4335"/>
        <sz val="12.0"/>
      </rPr>
      <t>142</t>
    </r>
    <r>
      <rPr>
        <rFont val="Calibri"/>
        <color theme="1"/>
        <sz val="12.0"/>
      </rPr>
      <t xml:space="preserve"> - </t>
    </r>
    <r>
      <rPr>
        <rFont val="Calibri"/>
        <b/>
        <color rgb="FFEA4335"/>
        <sz val="12.0"/>
      </rPr>
      <t>42</t>
    </r>
    <r>
      <rPr>
        <rFont val="Calibri"/>
        <color theme="1"/>
        <sz val="12.0"/>
      </rPr>
      <t xml:space="preserve">
        </t>
    </r>
    <r>
      <rPr>
        <rFont val="Calibri"/>
        <b/>
        <color rgb="FFEA4335"/>
        <sz val="12.0"/>
      </rPr>
      <t>100</t>
    </r>
    <r>
      <rPr>
        <rFont val="Calibri"/>
        <color theme="1"/>
        <sz val="12.0"/>
      </rPr>
      <t xml:space="preserve"> = </t>
    </r>
    <r>
      <rPr>
        <rFont val="Calibri"/>
        <b/>
        <color rgb="FFEA4335"/>
        <sz val="12.0"/>
      </rPr>
      <t>100</t>
    </r>
  </si>
  <si>
    <t>Q1 = Max = 300; Min = 800; Step = 1
Q2 = Max = 300; Min = 800; Step = 1
Q3 = Max = 20; Min = 50; Step = 1</t>
  </si>
  <si>
    <t>T1 = {{Q1}}+{{Q2}}
T2 = {{Q1}}+{{Q2}}-{{Q3}}
T3 = {{Q1}}-{{Q3}}
A1 = {{Q2}}
A2 = {{Q2}}</t>
  </si>
  <si>
    <t>Si se resta el mismo número al minuendo y al sustraendo, el resultado de la resta es el mismo.</t>
  </si>
  <si>
    <t>{"id":"M4-NyO-9a-E-2","stimulus":"&lt;p&gt;Qual é o resultado da seguinte subtração? E qual é o resultado se {{Q3}} for subtraído do minuendo e do subtraendo?&lt;/p&gt;","template":"&lt;p style=\"text-align: center\"&gt;{{T1}} − {{Q1}} = {{response}}&lt;/p&gt;&lt;p style=\"text-align: center\"&gt;({{T1}} − {{Q3}}) − ({{Q1}} − {{Q3}}) = {{T2}} − {{T3}} = {{response}}&lt;/p&gt;","hint":"&lt;p&gt;Se o mesmo número for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t>
  </si>
  <si>
    <t>M4-NyO-10a</t>
  </si>
  <si>
    <t>Calcula el término que falta en una resta (núms. de 2 o 3 cifras)</t>
  </si>
  <si>
    <t>Selecciona el término que falta en esta resta.
{{T1}} − ... = {{Q2}}
{{A1}} *
{{A2}}
{{A3}}
{{A4}}
{{A5}}
Se ven 3</t>
  </si>
  <si>
    <t>Q1: Mín = 20; Máx = 200; Step = 1
Q2: Mín = 20; Máx = 200; Step = 1
Q3-Q6: Mín = 10; Máx = 90; Step = 10</t>
  </si>
  <si>
    <t>T1 = {{Q1}}+{{Q2}}
A1 = {{Q1}}
A2 = {{Q1}}+{{Q3}}
A3 = {{Q1}}-{{Q4}}
A4 = {{Q1}}+{{Q5}}
A5 = {{Q1}}-{{Q6}}</t>
  </si>
  <si>
    <t>En las restas, si 7 − 2 es 5, entonces 7 − 5 es 2.</t>
  </si>
  <si>
    <t>&lt;p&gt;Como {{Q2}} es el resultado de restar un número a {{T1}}, para obtener el sustraendo hay que resolver este cálculo:&lt;/p&gt;
Resta vertical de 3 posiciones
{{T1}} − {{Q2}} = {{Q1}}</t>
  </si>
  <si>
    <t>{
    "id": "M4-NyO-10a-I-1",
    "stimulus": "&lt;p&gt;Selecione o termo que falta nesta subtração.&lt;/p&gt;&lt;p style=\"text-align: center\"&gt;{{T1}} − ... = {{Q2}}&lt;/p&gt;",
    "hint": "&lt;p&gt;Nas subtrações, se 7 − 2 é 5, então 7 − 5 é 2.&lt;/p&gt;",
    "feedback": "&lt;p&gt;Como {{Q2}} é o resultado da subtração de um número de {{T1}}, para obter o sustraendo é preciso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100,
                "max": 200,
                "step": 1
            },
            {
                "name": "Q2",
                "label": null,
                "min": 20,
                "max": 200,
                "step": 1
            },
            {
                "name": "Q3",
                "label": null,
                "min": 10,
                "max": 90,
                "step": 10
            },
            {
                "name": "Q4",
                "label": null,
                "min": 10,
                "max": 90,
                "step": 10
            },
            {
                "name": "Q5",
                "label": null,
                "min": 10,
                "max": 90,
                "step": 10
            },
            {
                "name": "Q6",
                "label": null,
                "min": 10,
                "max": 90,
                "step": 10
            }
        ],
        "calculated": [
            {
                "name": "T1",
                "label": "{{function}}",
                "function": "{{Q1}}+{{Q2}}",
                "incorrect":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t>
  </si>
  <si>
    <t>Selecciona el término que falta en esta resta.
... − {{Q1}} = {{Q2}}
{{A1}} *
{{A2}}
{{A3}}
{{A4}}
{{A5}}
Se ven 3</t>
  </si>
  <si>
    <t>A1 = {{Q1}}+{{Q2}}
A2 = {{Q1}}+{{Q2}}+{{Q3}}
A3 = {{Q1}}+{{Q2}}-{{Q4}}
A4 = {{Q1}}+{{Q2}}+{{Q5}}
A5 = {{Q1}}+{{Q2}}-{{Q6}}</t>
  </si>
  <si>
    <t>La suma y la resta son operaciones opuestas. Es decir, 6 − 4 es 2 del mismo modo que 4 + 2 es 6.</t>
  </si>
  <si>
    <t>&lt;p&gt;Como {{Q2}} es el resultado de restar {{Q1}} a un número, para obtener el minuendo hay que resolver este cálculo:&lt;/p&gt;
Suma vertical de 2 sumandos, 3 posiciones
{{Q2}} + {{Q1}} = {{A1}}</t>
  </si>
  <si>
    <t>{
    "id": "M4-NyO-10a-I-2",
    "stimulus": "&lt;p&gt;Selecione o termo que falta nesta subtração.&lt;/p&gt;&lt;p style=\"text-align: center\"&gt;... − {{Q1}} = {{Q2}}&lt;/p&gt;",
    "hint": "&lt;p&gt;Adição e subtração são operações opostas. Ou seja, 6 − 4 é 2 da mesma forma que 4 + 2 é 6.&lt;/p&gt;",
    "feedback": "&lt;p&gt;Como {{Q2}} é o resultado da subtração de {{Q1}} de um número, para obter o minuendo é preciso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t>
  </si>
  <si>
    <t>Completa la siguiente resta.</t>
  </si>
  <si>
    <t>{{T1}} − {{A1}} = {{Q2}}</t>
  </si>
  <si>
    <t xml:space="preserve">Q1: Mín 20;Máx 200; Step: 1
Q2: Mín 20;Máx 200; Step: 1
</t>
  </si>
  <si>
    <t xml:space="preserve">T1 = {{Q1}}+{{Q2}}
A1 = {{Q1}}
</t>
  </si>
  <si>
    <t>En las restas, si 8 − 3 es 5 entonces 8 − 5 es 3.</t>
  </si>
  <si>
    <t>{"id":"M4-NyO-10a-E-1","stimulus":"&lt;p&gt;Complete a seguinte subtração.&lt;/p&gt;","template":"&lt;p style=\"text-align: center\"&gt;{{T1}} − {{response}} = {{Q2}}&lt;/p&gt;","hint":"&lt;p&gt;Na subtração, se 8 − 3 é 5, então 8 − 5 é 3.&lt;/p&gt;","feedback":"&lt;p&gt;Como {{Q2}} é o resultado da subtração de um número de {{T1}}, para obter o subtraendo deve-se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20,"max":200,"step":1},{"name":"Q2","label":null,"min":20,"max":200,"step":1}],"calculated":[{"name":"T1","label":"{{function}}","function":"{{Q1}}+{{Q2}}","temp":true},{"name":"A1","label":"{{function}}","function":"{{Q1}}"}],"uniques":true},"algorithm":{"name":"calculateOperation","params":{"method":"equivLiteral","keyboard":"NUMERICAL"}}}</t>
  </si>
  <si>
    <t>{{A1}} − {{Q1}} = {{Q2}}</t>
  </si>
  <si>
    <t>A1 = {{Q1}}+{{Q2}}</t>
  </si>
  <si>
    <t>La suma y la resta son operaciones opuestas. Es decir, 6 − 2 es 4 del mismo modo que 4 + 2 es 6.</t>
  </si>
  <si>
    <t>{"id":"M4-NyO-10a-E-2","stimulus":"&lt;p&gt;Complete a seguinte subtração.&lt;/p&gt;","template":"&lt;p style=\"text-align: center\"&gt;{{response}} − {{Q1}} = {{Q2}}&lt;/p&gt;","hint":"&lt;p&gt;Adição e subtração são operações opostas. Ou seja, 6 − 2 é 4 da mesma forma que 4 + 2 é 6.&lt;/p&gt;","feedback":"&lt;p&gt;Como {{Q2}} é o resultado da subtração de {{Q1}} de um número, para obter o minuendo deve-se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seed":{"parameters":[{"name":"Q1","label":null,"min":20,"max":200,"step":1},{"name":"Q2","label":null,"min":20,"max":200,"step":1}],"calculated":[{"name":"A1","label":"{{function}}","function":"{{Q1}}+{{Q2}}"}],"uniques":true},"algorithm":{"name":"calculateOperation","params":{"method":"equivLiteral","keyboard":"NUMERICAL"}}}</t>
  </si>
  <si>
    <t>Una helada ha afectado a un campo de {{T1}} tulipanes. Después de quitar las flores estropeadas, han quedado {{Q1}} en buen estado. ¿Cuántos tulipanes se han congelado por la helada?</t>
  </si>
  <si>
    <t>Se han congelado {{A1}} tulipanes.</t>
  </si>
  <si>
    <t>Del total de árboles en un predio se talaron {{Q1}}, quedando en pie {{Q2}} árboles. ¿Cuántos árboles había en el predio inicialmente?
 Había {{A1}} árboles.</t>
  </si>
  <si>
    <t>Q1 = Min = 100; Max  =999; Step = 1
Q2 = Min = 100; Max = 999; Step = 1</t>
  </si>
  <si>
    <t>T1 = {{Q1}}+{{Q2}}
A1 = {{Q2}}</t>
  </si>
  <si>
    <t>¿Cuántos tulipanes había al principio en el campo? ¿Y cuántos quedaron sin congelarse?
Había {{A2}} tulipanes y no se congelaron {{A3}}.
(Cloze math)
A2 = {{T1}}
A3 = {{Q1}}</t>
  </si>
  <si>
    <t>¿Qué hay que calcular?
Los tulipanes estropeados por la helada.*
Los tulipanes que había antes de la helada.
Los tulipanes que no se estropearon por la helada.</t>
  </si>
  <si>
    <t>¿Cuál de estos cálculos representa la información del enunciado?
{{T1}} − ... = {{Q1}}*
... − {{T1}} = {{Q1}}
{{Q1}} − {{T1}} = ...
#Single choice#</t>
  </si>
  <si>
    <t>¿De qué manera se puede reordenar esta resta para obtener el término que falta?
{{T1}} − ... = {{Q1}}
{{T1}} + {{Q1}} = ...
{{T1}} − {{Q1}} = ...*
{{Q1}} − {{T1}} = ...</t>
  </si>
  <si>
    <t>Por tanto, resuelve la siguiente resta para obtener el número de tulipanes estropeados.
{{T1}} − {{Q1}} = {{A4}}
(cloze math)
A4 = {{Q2}}</t>
  </si>
  <si>
    <t>{"id":"M4-NyO-10a-A-1","seed":{"parameters":[{"name":"Q1","label":null,"min":100,"max":999,"step":1},{"name":"Q2","label":null,"min":100,"max":999,"step":1}],"uniques":true},"scaffolding":[{"id":"step-0","stimulus":"&lt;p&gt;Uma geada afetou um campo de {{T1}} tulipas. Depois de remover as flores danificadas, observou-se que {{Q1}} delas estão em boas condições. Quantas tulipas foram congeladas pela geada?&lt;/p&gt;","template":"&lt;p&gt;Foram congeladas {{response}} tulipas.&lt;/p&gt;","seed":{"calculated":[{"name":"T1","label":"{{function}}","function":"{{Q1}}+{{Q2}}","temp":true},{"name":"0-A1","label":"{{function}}","function":"{{Q2}}"}]},"algorithm":{"name":"calculateOperation","params":{"method":"equivLiteral","keyboard":"NUMERICAL"}}},{"id":"step-1","stimulus":"&lt;p&gt;Quantas tulipas havia no início do campo? E quantas ficaram em boas condições?&lt;/p&gt;","template":"&lt;p&gt;Havia {{response}} tulipas e {{response}} não ficaram danificadas.&lt;/p&gt;","seed":{"calculated":[{"name":"T1","label":"{{function}}","function":"{{Q1}}+{{Q2}}","temp":true},{"name":"1-A2","label":"{{function}}","function":"{{T1}}"},{"name":"1-A3","label":"{{function}}","function":"{{Q1}}"}]},"algorithm":{"name":"calculateOperation","params":{"method":"equivLiteral","keyboard":"NUMERICAL"}}},{"id":"step-2","stimulus":"&lt;p&gt;O que precisa ser calculado?&lt;/p&gt;","seed":{"calculated":[{"name":"2-A1","label":"&lt;p&gt;A quatidade de tulipas danificadas pela geada.&lt;/p&gt;"},{"name":"2-A2","label":"&lt;p&gt;A quantidade de tulipas que estavam no campo antes da geada.&lt;/p&gt;","incorrect":true},{"name":"2-A3","label":"&lt;p&gt;A quantidade de tulipas que não foram danificadas pela geada.&lt;/p&gt;","incorrect":true}]},"algorithm":{"name":"trueFalse","template":"Multiple choice – standard"}},{"id":"step-3","stimulus":"&lt;p&gt;Qual desses cálculos representa a situação do enunciado?&lt;/p&gt;","seed":{"calculated":[{"name":"T1","label":"{{function}}","function":"{{Q1}}+{{Q2}}","temp":true},{"name":"3-A1","label":"{{T1}} − ... = {{Q1}}"},{"name":"3-A2","label":"... − {{T1}} = {{Q1}}","incorrect":true},{"name":"3-A3","label":"{{Q1}} − {{T1}} = ...","incorrect":true}]},"algorithm":{"name":"trueFalse","template":"Multiple choice – standard"}},{"id":"step-4","stimulus":"&lt;p&gt;Como essa subtração pode ser reorganizada para obter o termo que falta?&lt;/p&gt;&lt;p style=\"text-align: center\"&gt;{{T1}} − ... = {{Q1}}&lt;/p&gt;","seed":{"calculated":[{"name":"T1","label":"{{function}}","function":"{{Q1}}+{{Q2}}","temp":true},{"name":"4-A1","label":"{{T1}} + {{Q1}} = ...","incorrect":true},{"name":"4-A2","label":"{{T1}} − {{Q1}} = ..."},{"name":"4-A3","label":"{{Q1}} − {{T1}} = ...","incorrect":true}]},"algorithm":{"name":"trueFalse","template":"Multiple choice – standard"}},{"id":"step-5","stimulus":"&lt;p&gt;Portanto, resolva a seguinte subtração para obter o número de tulipas perdidas.&lt;/p&gt;","template":"&lt;p style=\"text-align: center\"&gt;{{T1}} − {{Q1}} = {{response}}&lt;/p&gt;","seed":{"calculated":[{"name":"T1","label":"{{function}}","function":"{{Q1}}+{{Q2}}","temp":true},{"name":"5-A4","label":"{{function}}","function":"{{Q2}}"}]},"algorithm":{"name":"calculateOperation","params":{"method":"equivSymbolic","decimalPlaces":2,"keyboard":"NUMERICAL"}}}]}</t>
  </si>
  <si>
    <t>Antes de la segunda mitad de un partido de fútbol, {{Q1}} aficionados han abandonado el estadio. Si al final se han quedado {{Q2}} espectadores, ¿cuántos había al principio del partido?</t>
  </si>
  <si>
    <t>Había {{A1}} espectadores.</t>
  </si>
  <si>
    <t>Q1 = Min = 1000; Max = 4000; Step = 1
Q2 = Min = 1000; Max = 4000; Step = 1</t>
  </si>
  <si>
    <t>¿Cuántos aficionados han abandonado el estadio antes de la segunda mitad? ¿Y cuántos han permanecido?
Se han ido {{A2}} aficionados y se han quedado {{A3}}.
#Cloze math#
A2 = {{Q1}}
A3 = {{Q2}}</t>
  </si>
  <si>
    <t>¿Qué hay que calcular?
El número de espectadores que había al final del partido.
El número de espectadores que había al principio del partido.*
El número de espectadores que había a la mitad del partido.
#Single choice#</t>
  </si>
  <si>
    <t>¿Cuál de estos cálculos representa la información del enunciado?
... − {{Q1}} = {{Q2}}*
{{Q1}} − ... = {{Q2}}
{{Q1}} − {{Q2}} = ...
#Single choice#</t>
  </si>
  <si>
    <t>¿De qué manera se puede reordenar esta resta para obtener el término que falta?
... − {{Q1}} = {{Q2}}&lt;/p&gt;
{{Q2}} + {{Q1}} = ...*
{{Q1}} − {{Q2}} = ...
{{Q2}} − {{Q1}} = ...
#Single choice#</t>
  </si>
  <si>
    <t>Por tanto, resuelve el siguiente cálculo para obtener el número de espectadores que había al inicio del partido.
{{Q1}} + {{Q2}} = {{A4}}
#cloze math#
A4 = {{Q1}}+{{Q2}}</t>
  </si>
  <si>
    <t>{"id":"M4-NyO-10a-A-2","seed":{"parameters":[{"name":"Q1","label":null,"min":1000,"max":4000,"step":1},{"name":"Q2","label":null,"min":1000,"max":4000,"step":1}],"uniques":true},"scaffolding":[{"id":"step-0","stimulus":"&lt;p&gt;Antes do segundo tempo de uma partida de futebol, {{Q1}} torcedores deixaram o estádio. Se {{Q2}} torcedores permaneceram até o final, quantos havia no início da partida?&lt;/p&gt;","template":"&lt;p&gt;Havia {{response}} torcedores.&lt;/p&gt;","seed":{"calculated":[{"name":"0-A1","label":"{{function}}","function":"{{Q1}}+{{Q2}}"}]},"algorithm":{"name":"calculateOperation","params":{"method":"equivLiteral","keyboard":"NUMERICAL"}}},{"id":"step-1","stimulus":"&lt;p&gt;Quantos torcedores deixaram o estádio antes do segundo tempo? E quantos ficaram?&lt;/p&gt;","template":"&lt;p&gt;Saíram {{response}} torcedores e ficaram {{response}} até o final.&lt;/p&gt;","seed":{"calculated":[{"name":"1-A2","label":"{{function}}","function":"{{Q1}}"},{"name":"1-A3","label":"{{function}}","function":"{{Q2}}"}]},"algorithm":{"name":"calculateOperation","params":{"method":"equivLiteral","keyboard":"NUMERICAL"}}},{"id":"step-2","stimulus":"&lt;p&gt;O que precisa ser calculado?&lt;/p&gt;","seed":{"calculated":[{"name":"2-A1","label":"&lt;p&gt;O número de espectadores no final do jogo.&lt;/p&gt;","incorrect":true},{"name":"2-A2","label":"&lt;p&gt;O número de espectadores no início da partida.&lt;/p&gt;"},{"name":"2-A3","label":"&lt;p&gt;O número de espectadores na metade do jogo.&lt;/p&gt;","incorrect":true}]},"algorithm":{"name":"trueFalse","template":"Multiple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espectadores no início do jogo.&lt;/p&gt;","template":"&lt;p style=\"text-align: center\"&gt;{{Q1}} + {{Q2}} = {{response}}&lt;/p&gt;","seed":{"calculated":[{"name":"5-A4","label":"{{function}}","function":"{{Q1}}+{{Q2}}"}]},"algorithm":{"name":"calculateOperation","params":{"method":"equivSymbolic","decimalPlaces":2,"keyboard":"NUMERICAL"}}}]}</t>
  </si>
  <si>
    <t>Marcos lleva varios días repartiendo folletos en la calle. De todos los que le dieron al principio, ya ha entregado {{Q1}}, por lo que le quedan {{Q2}} folletos. ¿Cuántos le dieron para que repartiese?</t>
  </si>
  <si>
    <t>Le dieron {{A1}} folletos.</t>
  </si>
  <si>
    <t>Q1 = Min = 100; Max = 999; Step = 1
Q2 = Min = 100; Max = 999; Step = 1</t>
  </si>
  <si>
    <t>¿Cuántas folletos ha repartido Marcos? ¿Y cuántos le quedan por repartir?
Ha repartido {{A2}} folletos y aún le quedan {{A3}}.
(Cloze math)
A2 = {{Q1}}
A3 = {{Q2}}</t>
  </si>
  <si>
    <t>¿Qué hay que calcular?
El número de folletos que Marcos tenía al principio.*
El número de folletos que ya ha repartido Marcos.
El número de folletos que le quedan por repartir a Marcos.</t>
  </si>
  <si>
    <t>Por tanto, resuelve el siguiente cálculo para obtener el número de folletos que tenía Marcos al principio.
{{Q1}} + {{Q2}} = {{A4}}
#cloze math#
A4 = {{Q1}}+{{Q2}}</t>
  </si>
  <si>
    <t>{"id":"M4-NyO-10a-A-3","seed":{"parameters":[{"name":"Q1","label":null,"min":100,"max":999,"step":1},{"name":"Q2","label":null,"min":100,"max":999,"step":1}],"uniques":true},"scaffolding":[{"id":"step-0","stimulus":"&lt;p&gt;Marcos está distribuindo panfletos na rua há vários dias. Da quantidade de panfletos que ele recebeu inicialmente, ele já entregou {{Q1}} e restam {{Q2}} panfletos para serem entregues. Quantos panfletos Marcos recebeu para distribuir?&lt;/p&gt;","template":"&lt;p&gt;Ele recebeu {{response}} panfletos.&lt;/p&gt;","seed":{"calculated":[{"name":"0-A1","label":"{{function}}","function":"{{Q1}}+{{Q2}}"}]},"algorithm":{"name":"calculateOperation","params":{"method":"equivLiteral","keyboard":"NUMERICAL"}}},{"id":"step-1","stimulus":"&lt;p&gt;Quantos folhetos Marcos distribuiu? E quantos ainda restam para distribuir?&lt;/p&gt;","template":"&lt;p&gt;Ele distribuiu {{response}} panfletos e ainda restam {{response}} sobrando.&lt;/p&gt;","seed":{"calculated":[{"name":"1-A2","label":"{{function}}","function":"{{Q1}}"},{"name":"1-A3","label":"{{function}}","function":"{{Q2}}"}]},"algorithm":{"name":"calculateOperation","params":{"method":"equivLiteral","keyboard":"NUMERICAL"}}},{"id":"step-2","stimulus":"&lt;p&gt;O que precisa ser calculado?&lt;/p&gt;","seed":{"calculated":[{"name":"2-A1","label":"&lt;p&gt;O número de folhetos que Marcos tinha no início.&lt;/p&gt;"},{"name":"2-A2","label":"&lt;p&gt;O número de panfletos que Marcos já distribuiu.&lt;/p&gt;","incorrect":true},{"name":"2-A3","label":"&lt;p&gt;O número de panfletos que faltam para Marcos distribuir.&lt;/p&gt;","incorrect":true}]},"algorithm":{"name":"trueFalse","template":"Multiple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panfletos que Marcos recebeu no início.&lt;/p&gt;","template":"&lt;p style=\"text-align: center\"&gt;{{Q1}} + {{Q2}} = {{response}}&lt;/p&gt;","seed":{"calculated":[{"name":"5-A4","label":"{{function}}","function":"{{Q1}}+{{Q2}}"}]},"algorithm":{"name":"calculateOperation","params":{"method":"equivSymbolic","decimalPlaces":2,"keyboard":"NUMERICAL"}}}]}</t>
  </si>
  <si>
    <t>M4-NyO-11a</t>
  </si>
  <si>
    <t>Calcula operaciones combinadas con sumas, restas y paréntesis (nºs naturales de entre 2 y 3 cifras)</t>
  </si>
  <si>
    <t>Arrastra la solución correcta.</t>
  </si>
  <si>
    <t>{{T1}} − ({{Q4}} + {{Q5}}) = {{A1}}</t>
  </si>
  <si>
    <t>Drag and drop</t>
  </si>
  <si>
    <t>Q1 = Min = 10; Max = 30; Step = 1
Q2 = Min = 10; Max = 30; Step = 1
Q3 = Min = 10; Max = 30; Step = 1
Q4 = Min = 50; Max = 100; Step = 1
Q5 = Min = 20; Max = 50; Step = 1</t>
  </si>
  <si>
    <t>T1 = {{Q1}}+{{Q4}}+{{Q5}}
T2 = {{Q4}} + {{Q5}}
A1 = {{Q1}}
A2 = {{Q2}}
A3 = {{Q3}}</t>
  </si>
  <si>
    <t>En las operaciones combinadas hay que resolver primero los paréntesis y después las sumas y restas.</t>
  </si>
  <si>
    <t>&lt;p&gt;En las operaciones combinadas hay que resolver primero los paréntesis y después las sumas y restas.&lt;/p&gt;&lt;p&gt;{{T1}} − ({{Q4}} + {{Q5}}) = {{T1}} − {{T2}} = {{Q1}}&lt;/p&gt;</t>
  </si>
  <si>
    <t>{"id":"M4-NyO-11a-I-1","stimulus":"&lt;p&gt;Arraste a solução correta.&lt;/p&gt;","template":"&lt;p style=\"text-align: center\"&gt;{{T1}} − ({{Q4}} + {{Q5}}) = {{response}}&lt;/p&gt;","hint":"&lt;p&gt;Nestas operações combinadas, devem ser resolvidas primeiro as operações entre parênteses e depois as adições e subtrações.&lt;/p&gt;","feedback":"&lt;p&gt;Em operações combinadas, devem ser resolvidos primeiro os parênteses e depois as adições e subtrações.&lt;/p&gt;&lt;p style=\"text-align: center\"&gt;{{T1}} − ({{Q4}} + {{Q5}}) = {{T1}} − {{T2}} = {{Q1}}&lt;/p&gt;","seed":{"parameters":[{"name":"Q1","label":null,"min":10,"max":30,"step":1},{"name":"Q2","label":null,"min":10,"max":30,"step":1},{"name":"Q3","label":null,"min":10,"max":30,"step":1},{"name":"Q4","label":null,"min":50,"max":100,"step":1},{"name":"Q5","label":null,"min":20,"max":50,"step":1}],"calculated":[{"name":"T1","label":"{{function}}","function":"{{Q1}}+{{Q5}}+{{Q4}}","temp":true},{"name":"T2","label":"{{function}}","function":"{{Q4}}+{{Q5}}","temp":true},{"name":"A1","label":"{{function}}","function":"{{Q1}}"},{"name":"A2","label":"{{function}}","function":"{{Q2}}","incorrect":true},{"name":"A3","label":"{{function}}","function":"{{Q3}}","incorrect":true}],"uniques":true},"algorithm":{"name":"calculateOperation","template":"Cloze with drag &amp; drop","params":{"keyboard":"INTERMEDIATE"}}}</t>
  </si>
  <si>
    <t>({{T1}} + {{Q4}}) − {{Q5}} = {{A1}}</t>
  </si>
  <si>
    <t>Q1 = Min = 20; Max = 50; Step = 1
Q2 = Min = 20; Max = 50; Step = 1
Q3 = Min = 20; Max = 50; Step = 1
Q4 = Min = 10; Max = 50; Step = 1
Q5 = Min = 50; Max = 100; Step = 1</t>
  </si>
  <si>
    <t>T1 = {{Q1}}+{{Q5}}-{{Q4}}
T2 = {{Q1}}+{{Q5}}
A1 = {{Q1}}
A2 = {{Q2}}
A3 = {{Q3}}</t>
  </si>
  <si>
    <t>&lt;p&gt;En las operaciones combinadas hay que resolver primero los paréntesis y después las sumas y restas.&lt;/p&gt;&lt;p&gt;({{T1}} + {{Q4}}) − {{Q5}} = {{T2}} − {{Q5}} = {{Q1}}&lt;/p&gt;</t>
  </si>
  <si>
    <t>{"id":"M4-NyO-11a-I-2","stimulus":"&lt;p&gt;Arraste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20,"max":50,"step":1},{"name":"Q2","label":null,"min":20,"max":50,"step":1},{"name":"Q3","label":null,"min":20,"max":50,"step":1},{"name":"Q4","label":null,"min":10,"max":50,"step":1},{"name":"Q5","label":null,"min":50,"max":100,"step":1}],"calculated":[{"name":"T1","label":"{{function}}","function":"{{Q1}}+{{Q5}}-{{Q4}}","temp":true},{"name":"T2","label":"{{function}}","function":"{{Q1}}+{{Q5}}","temp":true},{"name":"A1","label":"{{function}}","function":"{{Q1}}"},{"name":"A2","label":"{{function}}","function":"{{Q2}}","incorrect":true},{"name":"A3","label":"{{function}}","function":"{{Q3}}","incorrect":true}],"uniques":true},"algorithm":{"name":"calculateOperation","template":"Cloze with drag &amp; drop","params":{"keyboard":"INTERMEDIATE"}}}</t>
  </si>
  <si>
    <t>({{T1}} − {{Q4}}) + {{Q5}} = {{A1}}</t>
  </si>
  <si>
    <t>Q1 = Min = 50; Max = 100; Step = 1
Q2 = Min = 50; Max = 100; Step = 1
Q3 = Min = 50; Max = 100; Step = 1
Q4 = Min = 10; Max = 50; Step = 1
Q5 = Min = 10; Max = 50; Step = 1</t>
  </si>
  <si>
    <t>T1 = {{Q1}}+{{Q4}}-{{Q5}}
T2 = {{Q1}}-{{Q5}}
A1 = {{Q1}}
A2 = {{Q2}}
A3 = {{Q3}}</t>
  </si>
  <si>
    <t>&lt;p&gt;En las operaciones combinadas hay que resolver primero los paréntesis y después las sumas y restas.&lt;/p&gt;&lt;p&gt;({{T1}} − {{Q4}}) + {{Q5}} = {{T2}} + {{Q5}} = {{Q1}}&lt;/p&gt;</t>
  </si>
  <si>
    <t>{"id":"M4-NyO-11a-I-3","stimulus":"&lt;p&gt;Arraste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50,"max":100,"step":1},{"name":"Q2","label":null,"min":50,"max":100,"step":1},{"name":"Q3","label":null,"min":50,"max":100,"step":1},{"name":"Q4","label":null,"min":10,"max":50,"step":1},{"name":"Q5","label":null,"min":10,"max":50,"step":1}],"calculated":[{"name":"T1","label":"{{function}}","function":"{{Q1}}+{{Q4}}-{{Q5}}","temp":true},{"name":"T2","label":"{{function}}","function":"{{Q1}}-{{Q5}}","temp":true},{"name":"A1","label":"{{function}}","function":"{{Q1}}"},{"name":"A2","label":"{{function}}","function":"{{Q2}}","incorrect":true},{"name":"A3","label":"{{function}}","function":"{{Q3}}","incorrect":true}],"uniques":true},"algorithm":{"name":"calculateOperation","template":"Cloze with drag &amp; drop","params":{"keyboard":"INTERMEDIATE"}}}</t>
  </si>
  <si>
    <t>Calcula el resultado de esta operación.</t>
  </si>
  <si>
    <t>{{T1}} − ({{Q2}} − {{Q3}}) = {{A1}}</t>
  </si>
  <si>
    <t>Q1 = Min = 50; Max = 100; Step = 1
Q2 = Min = 50; Max = 100; Step = 1
Q3 = Min = 10; Max = 50; Step = 1</t>
  </si>
  <si>
    <t>T1 = {{Q1}}+{{Q2}}-{{Q3}}
T2 = {{Q2}}-{{Q3}}
A1 = {{Q1}}</t>
  </si>
  <si>
    <t>&lt;p&gt;En las operaciones combinadas hay que resolver primero los paréntesis y después las sumas y restas.&lt;/p&gt;&lt;p&gt;{{T1}} − ({{Q2}} − {{Q3}}) = {{T1}} − {{T2}} = {{Q1}}&lt;/p&gt;</t>
  </si>
  <si>
    <t>{"id":"M4-NyO-11a-E-1","stimulus":"&lt;p&gt;Calcule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50,"max":100,"step":1},{"name":"Q2","label":null,"min":50,"max":100,"step":1},{"name":"Q3","label":null,"min":10,"max":50,"step":1}],"calculated":[{"name":"T1","label":"{{function}}","function":"{{Q1}}+{{Q2}}-{{Q3}}","temp":true},{"name":"T2","label":"{{function}}","function":"{{Q2}}-{{Q3}}","temp":true},{"name":"A1","label":"{{function}}","function":"{{Q1}}"}],"uniques":true},"algorithm":{"name":"calculateOperation","params":{"method":"equivLiteral","keyboard":"NUMERICAL"}}}</t>
  </si>
  <si>
    <t>{{Q1}} + ({{Q2}} − {{Q3}}) = {{A1}}</t>
  </si>
  <si>
    <t>Q1 = Min = 10; Max = 100; Step = 1
Q2 = Min = 50; Max = 100; Step = 1
Q3 = Min = 10; Max = 50; Step = 1</t>
  </si>
  <si>
    <t>T2 = {{Q2}}-{{Q3}}
A1 = {{Q1}}+{{Q2}}-{{Q3}}</t>
  </si>
  <si>
    <t>&lt;p&gt;En las operaciones combinadas hay que resolver primero los paréntesis y después las sumas y restas.&lt;/p&gt;&lt;p&gt;{{Q1}} + ({{Q2}} − {{Q3}}) = {{Q1}} + {{T2}} = {{A1}}&lt;/p&gt;</t>
  </si>
  <si>
    <t>{"id":"M4-NyO-11a-E-2","stimulus":"&lt;p&gt;Calcule o resultado desta operação.&lt;/p&gt;","template":"&lt;p style=\"text-align: center\"&gt;{{Q1}}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center\"&gt;{{Q1}} + ({{Q2}} − {{Q3}}) = {{Q1}} + {{T2}} = {{A1}}&lt;/p&gt;","seed":{"parameters":[{"name":"Q1","label":null,"min":10,"max":100,"step":1},{"name":"Q2","label":null,"min":50,"max":100,"step":1},{"name":"Q3","label":null,"min":10,"max":50,"step":1}],"calculated":[{"name":"T2","label":"{{function}}","function":"{{Q2}}-{{Q3}}","temp":true},{"name":"A1","label":"{{function}}","function":"{{Q1}}+{{Q2}}-{{Q3}}"}],"uniques":true},"algorithm":{"name":"calculateOperation","params":{"method":"equivLiteral","keyboard":"NUMERICAL"}}}</t>
  </si>
  <si>
    <t>{{T1}} − ({{Q2}} + {{Q3}}) = {{A1}}</t>
  </si>
  <si>
    <t>Q1 = Min = 10; Max = 100; Step = 1
Q2 = Min = 10; Max = 100; Step = 1
Q3 = Min = 10; Max = 100; Step = 1</t>
  </si>
  <si>
    <t>T1 = {{Q1}}+{{Q2}}+{{Q3}}
T2 = {{Q2}}+{{Q3}}
A1 = {{Q1}}</t>
  </si>
  <si>
    <t>&lt;p&gt;En las operaciones combinadas hay que resolver primero los paréntesis y después las sumas y restas.&lt;/p&gt;&lt;p&gt;{{T1}} − ({{Q2}} + {{Q3}}) = {{T1}} − {{T2}} = {{Q1}}&lt;/p&gt;</t>
  </si>
  <si>
    <t>{"id":"M4-NyO-11a-E-3","stimulus":"&lt;p&gt;Calcule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10,"max":100,"step":1},{"name":"Q2","label":null,"min":10,"max":100,"step":1},{"name":"Q3","label":null,"min":10,"max":100,"step":1}],"calculated":[{"name":"T1","label":"{{function}}","function":"{{Q1}}+{{Q2}}+{{Q3}}","temp":true},{"name":"T2","label":"{{function}}","function":"{{Q2}}+{{Q3}}","temp":true},{"name":"A1","label":"{{function}}","function":"{{Q1}}"}],"uniques":true},"algorithm":{"name":"calculateOperation","params":{"method":"equivLiteral","keyboard":"NUMERICAL"}}}</t>
  </si>
  <si>
    <t>M4-NyO-13a</t>
  </si>
  <si>
    <t>Utiliza la propiedad conmutativa de la multiplicación (nºs de 1 o 2 cifras)</t>
  </si>
  <si>
    <t>Selecciona la igualdad en la que se ve la propiedad conmutativa de la multiplicación.
{{Q1}} × {{Q2}} = {{Q2}} × {{Q1}}*
{{Q3}} × {{Q4}} × {{Q5}} = {{Q4}} × {{Q5}} × {{Q3}}*
{{Q6}} × ({{Q7}} × {{Q8}}) = ({{Q6}} × {{Q7}}) × {{Q8}}
({{Q9}} × {{Q10}}) × {{Q11}} = {{Q9}} × ({{Q10}} × {{Q11}})
{{Q12}} × ({{Q13}} + {{Q14}}) = {{Q12}} × {{Q13}} + {{Q12}} × {{Q14}}
{{Q15}} × {{Q16}} + {{Q15}} × {{Q17}} = {{Q15}} × ({{Q16}} + {{Q17}})
(Se ven 3, 1 correcta)</t>
  </si>
  <si>
    <t>Q1-Q17: Mín = 1; Máx = 99; step 1</t>
  </si>
  <si>
    <t>La multiplicación tiene propiedad conmutativa porque el orden de los factores no cambia el producto.</t>
  </si>
  <si>
    <t>&lt;p&gt;La multiplicación tiene propiedad conmutativa porque el orden de los factores no cambia el producto:&lt;/p&gt;&lt;p&gt;{{Q1}} × {{Q2}} = {{Q2}} × {{Q1}}&lt;/p&gt;&lt;p&gt;{{T1}} = {{T1}}&lt;/p&gt;
 - Si falla A3
 &lt;p&gt;En esta multiplicación se ve la propiedad asociativa: la forma de agrupar los factores no cambia el producto.&lt;/p&gt;
 - Si falla A4
 &lt;p&gt;En esta multiplicación se ve la propiedad asociativa: la forma de agrupar los factores no cambia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</si>
  <si>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{{Q1}}*{{Q2}}</t>
  </si>
  <si>
    <t>{
    "id": "M4-NyO-13a-I-1",
    "stimulus": "&lt;p&gt;Selecione a igualdade que apresenta a propriedade comutativa da multiplicação.&lt;/p&gt;",
    "hint": "&lt;p&gt;A multiplicação tem propriedade comutativa, pois a ordem dos fatores não altera o produto.&lt;/p&gt;",
    "feedback": "&lt;p&gt;A multiplicação tem propriedade comutativa, pois a ordem dos fatores não altera o produto:&lt;/p&gt;&lt;p style=\"text-align: center\"&gt;{{Q1}} × {{Q2}} = {{Q2}} × {{Q1}}&lt;/p&gt;&lt;p&gt;{{T1}}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"{{Q1}}*{{Q2}}",
                "temp": true
            },
            {
                "name": "A1",
                "label": "{{Q1}} × {{Q2}} = {{Q2}} × {{Q1}}",
                "function": ""
            },
            {
                "name": "A2",
                "label": "{{Q3}} × {{Q4}} × {{Q5}} = {{Q4}} × {{Q5}} × {{Q3}}",
                "function": ""
            },
            {
                "name": "A3",
                "label": "{{Q6}} × ({{Q7}} × {{Q8}}) = ({{Q6}} × {{Q7}}) × {{Q8}}",
                "feedback": " &lt;p&gt;Nesta multiplicação vê-se a propriedade associativa: a maneira de agrupar os fatores não altera o produto.&lt;/p&gt;",
                "incorrect": true
            },
            {
                "name": "A4",
                "label": "({{Q9}} × {{Q10}}) × {{Q11}} = {{Q9}} × ({{Q10}} × {{Q11}})",
                "feedback": " &lt;p&gt;Nesta multiplicação vê-se a propriedade associativa: a maneira de agrupar os fatores não altera o produto.&lt;/p&gt;",
                "incorrect": true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t>
  </si>
  <si>
    <t>Completa la siguiente multiplicación para que se verifique la propiedad conmutativa.</t>
  </si>
  <si>
    <t>{{Q1}} × {{Q2}} = {{A1}} × {{A2}} = {{T1}}</t>
  </si>
  <si>
    <t>Q1: Mín = 1; Máx = 99; step 1
Q2: Mín = 1; Máx = 99; step 1</t>
  </si>
  <si>
    <t>A1 = {{Q2}}
A2 = {{Q1}}
T1 = {{Q1}}*{{Q2}}</t>
  </si>
  <si>
    <t>&lt;p&gt;La multiplicación tiene propiedad conmutativa porque el orden de los factores no cambia el producto.&lt;/p&gt;</t>
  </si>
  <si>
    <t>{"id":"M4-NyO-13a-E-1","stimulus":"&lt;p&gt;Complete a seguinte multiplicação para verificar a propriedade comutativa.&lt;/p&gt;","template":"&lt;p style=\"text-align: center\"&gt;{{Q1}} × {{Q2}} = {{response}} × {{response}} = {{T1}}&lt;/p&gt;","hint":"&lt;p&gt;A multiplicação tem propriedade comutativa, pois a ordem dos fatores não altera o produto.&lt;/p&gt;","feedback":"&lt;p&gt;A multiplicação tem propriedade comutativa, pois a ordem dos fatores não altera o produto.&lt;/p&gt;","seed":{"parameters":[{"name":"Q1","label":null,"min":1,"max":99,"step":1},{"name":"Q2","label":null,"min":1,"max":99,"step":1}],"calculated":[{"name":"T1","label":"{{function}}","function":"{{Q1}}*{{Q2}}","temp":true},{"name":"A1","label":"{{function}}","function":"{{Q2}}"},{"name":"A2","label":"{{function}}","function":"{{Q1}}"}],"uniques":true},"algorithm":{"name":"calculateOperation","params":{"method":"equivLiteral","keyboard":"NUMERICAL"}}}</t>
  </si>
  <si>
    <t>M4-NyO-13b</t>
  </si>
  <si>
    <t>Utiliza la propiedad asociativa de la multiplicación (nºs de 1 o 2 cifras)</t>
  </si>
  <si>
    <t>Selecciona la igualdad en la que se ve la propiedad asociativa de la multiplicación.
{{Q1}} × {{Q2}} = {{Q2}} × {{Q1}}
{{Q3}} × {{Q4}} × {{Q5}} = {{Q4}} × {{Q5}} × {{Q3}}
{{Q6}} × ({{Q7}} × {{Q8}}) = ({{Q6}} × {{Q7}}) × {{Q8}}*
({{Q9}} × {{Q10}}) × {{Q11}} = {{Q9}} × ({{Q10}} × {{Q11}})*
{{Q12}} × ({{Q13}} + {{Q14}}) = {{Q12}} × {{Q13}} + {{Q12}} × {{Q14}}
{{Q15}} × {{Q16}} + {{Q15}} × {{Q17}} = {{Q15}} × ({{Q16}} + {{Q17}})
 (Se ven 3, 1 correcta)</t>
  </si>
  <si>
    <t>Las multiplicaciones tienen propiedad asociativa porque la forma de agrupar los factores no cambia el producto.</t>
  </si>
  <si>
    <t>&lt;p&gt;Las multiplicaciones tienen propiedad asociativa porque la forma de agrupar los factores no cambia el producto:&lt;/p&gt;&lt;p&gt;({{Q6}} × {{Q7}}) × {{Q8}} = {{Q6}} × ({{Q7}} × {{Q8}})&lt;/p&gt;&lt;p&gt;{{T3}} × {{Q8}} = {{Q6}} × {{T2}} = {{T1}}&lt;/p&gt;
- Si falla A1
&lt;p&gt;En esta multiplicación se ve la propiedad conmutativa: el orden de los factores no cambia el producto.&lt;/p&gt;
- Si falla A2
&lt;p&gt;En esta multiplicación se ve la propiedad conmutativa: el orden de los factores no cambia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</si>
  <si>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{{Q6}}*{{Q7}}*{{Q8}} 
T2 = {{Q7}}*{{Q8}}
T3 = {{Q6}}*{{Q7}}</t>
  </si>
  <si>
    <t>{
    "id": "M4-NyO-13b-I-1",
    "stimulus": "&lt;p&gt;Selecione a igualdade que apresenta a propriedade associativa da multiplicação.&lt;/p&gt;",
    "hint": "&lt;p&gt;As multiplicações têm propriedade associativa, pois a maneira como os fatores são agrupados não altera o produto.&lt;/p&gt;",
    "feedback": "&lt;p&gt;As multiplicações têm propriedade associativa, pois a maneira como os fatores são agrupados não altera o produto:&lt;/p&gt;&lt;p&gt;({{Q6}} × {{Q7}}) × {{Q8}} = {{Q6}} × ({{Q7}} × {{Q8}})&lt;/p&gt;&lt;p&gt;{{T3}} × {{Q8}} = {{Q6}} × {{T2}}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"{{Q6}}*{{Q7}}*{{Q8}}",
                "temp": true
            },
            {
                "name": "T2",
                "label": "{{function}}",
                "function": "{{Q7}}*{{Q8}}",
                "temp": true
            },
            {
                "name": "T3",
                "label": "{{function}}",
                "function": "{{Q6}}*{{Q7}}",
                "temp": true
            },
            {
                "name": "A1",
                "label": "{{Q1}} × {{Q2}} = {{Q2}} × {{Q1}}",
                "feedback": "&lt;p&gt;Nesta multiplicação vê-se a propriedade comutativa: a ordem dos fatores não altera o produto.&lt;/p&gt;",
                "incorrect": true
            },
            {
                "name": "A2",
                "label": "{{Q3}} × {{Q4}} × {{Q5}} = {{Q4}} × {{Q5}} × {{Q3}}",
                "feedback": "&lt;p&gt;Nesta multiplicação vê-se a propriedade comutativa: a ordem dos fatores não altera o produto.&lt;/p&gt;",
                "incorrect": true
            },
            {
                "name": "A3",
                "label": "{{Q6}} × ({{Q7}} × {{Q8}}) = ({{Q6}} × {{Q7}}) × {{Q8}}"
            },
            {
                "name": "A4",
                "label": "({{Q9}} × {{Q10}}) × {{Q11}} = {{Q9}} × ({{Q10}} × {{Q11}})"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t>
  </si>
  <si>
    <t>Completa estas multiplicaciones para que se verifique la propiedad asociativa.
({{Q1}} × {{Q2}}) × {{Q3}} = {{A1}} × ({{Q2}} × {{Q3}})
{{Q4}} × ({{Q5}} × {{Q6}}) = ({{Q4}} × {{A2}}) × {{Q6}}</t>
  </si>
  <si>
    <t>Completa el cálculo para que se verifique la propiedad asociativa de la multiplicación.
{ {{Q1}} × {{Q2}} } × {{Q3}} = {{A1}} × { {{A2}} × {{A3}} } = {{A4}}</t>
  </si>
  <si>
    <t>Q1-Q6: Mín = 1; Máx = 99; step 1</t>
  </si>
  <si>
    <t>A1 = Q1
A2 = Q5</t>
  </si>
  <si>
    <t>&lt;p&gt;Las multiplicaciones tienen propiedad asociativa porque la forma de agrupar los factores no cambia el producto:&lt;/p&gt;&lt;p&gt;({{Q1}} × {{Q2}}) × {{Q3}} = {{Q1}} × ({{Q2}} × {{Q3}})&lt;/p&gt;&lt;p&gt;{{T2}} × {{Q3}} = {{Q1}} × {{T3}} = {{T1}}&lt;/p&gt;
 Sin TE individual</t>
  </si>
  <si>
    <t>T1 = {{Q1}}*{{Q2}}*{{Q3}} 
 T2 = {{Q1}}*{{Q2}}
 T3 = {{Q2}}*{{Q3}}</t>
  </si>
  <si>
    <t>{"id":"M4-NyO-13b-E-1","stimulus":"&lt;p&gt;Complete estas multiplicações para verificar a propriedade associativa.&lt;/p&gt;","template":"&lt;p style=\"text-align: center\"&gt;({{Q1}} × {{Q2}}) × {{Q3}} = {{response}} × ({{Q2}} × {{Q3}})&lt;/p&gt;&lt;p style=\"text-align: center\"&gt;{{Q4}} × ({{Q5}} × {{Q6}}) = ({{Q4}} × {{response}} )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1}}"},{"name":"A2","label":"{{function}}","function":"{{Q5}}"}],"uniques":true},"algorithm":{"name":"calculateOperation","params":{"method":"equivLiteral","keyboard":"NUMERICAL"}}}</t>
  </si>
  <si>
    <t>Completa estas multiplicaciones para que se verifique la propiedad asociativa.
({{Q1}} × {{Q2}}) × {{Q3}} = {{Q1}} × ({{Q2}} × {{A1}})
{{Q4}} × ({{Q5}} × {{Q6}}) = ({{A2}} × {{Q5}}) × {{Q6}}</t>
  </si>
  <si>
    <t>A1 = Q3
A2 = Q4</t>
  </si>
  <si>
    <t>{"id":"M4-NyO-13b-E-2","stimulus":"&lt;p&gt;Complete estas multiplicações para verificar a propriedade associativa.&lt;/p&gt;","template":"&lt;p style=\"text-align: center\"&gt;({{Q1}} × {{Q2}}) × {{Q3}} = {{Q1}} × ({{Q2}} × {{response}} )&lt;/p&gt;&lt;p style=\"text-align: center\"&gt;{{Q4}} × ({{Q5}} × {{Q6}}) = ( {{response}} × {{Q5}})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3}}"},{"name":"A2","label":"{{function}}","function":"{{Q4}}"}],"uniques":true},"algorithm":{"name":"calculateOperation","params":{"method":"equivLiteral","keyboard":"NUMERICAL"}}}</t>
  </si>
  <si>
    <t>M4-NyO-13c</t>
  </si>
  <si>
    <t>Utiliza la propiedad distributiva de la multiplicación (nºs de 1 o 2 cifras)</t>
  </si>
  <si>
    <t>Selecciona la igualdad en la que se ve la propiedad distributiva de la multiplicación.
{{Q1}} × {{Q2}} = {{Q2}} × {{Q1}}
{{Q3}} × {{Q4}} × {{Q5}} = {{Q4}} × {{Q5}} × {{Q3}}
{{Q6}} × ({{Q7}} × {{Q8}}) = ({{Q6}} × {{Q7}}) × {{Q8}}
({{Q9}} × {{Q10}}) × {{Q11}} = {{Q9}} × ({{Q10}} × {{Q11}})
{{Q12}} × ({{Q13}} + {{Q14}}) = {{Q12}} × {{Q13}} + {{Q12}} × {{Q14}}*
{{Q15}} × {{Q16}} + {{Q15}} × {{Q17}} = {{Q15}} × ({{Q16}} + {{Q17}})*
(Se ven 3, 1 correcta)</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</si>
  <si>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</si>
  <si>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{{Q14}}&lt;/p&gt;&lt;p&gt;{{Q12}} × {{T2}} = {{T3}} + {{T4}} = {{T1}}&lt;/p&gt;
 - Si falla A1
 &lt;p&gt;En esta multiplicación se ve la propiedad conmutativa: el orden de los factores no cambia el producto.&lt;/p&gt;
 - Si falla A2
 &lt;p&gt;En esta multiplicación se ve la propiedad conmutativa: el orden de los factores no cambia el producto.&lt;/p&gt;
 - Si falla A3
 &lt;p&gt;En esta multiplicación se ve la propiedad asociativa: la forma de agrupar los factores no cambia el producto.&lt;/p&gt;
 - Si falla A4
 &lt;p&gt;En esta multiplicación se ve la propiedad asociativa: la forma de agrupar los factores no cambia el producto.&lt;/p&gt;</t>
  </si>
  <si>
    <t>T1 = {{Q12}}*({{Q13}}+{{Q14}})
 T2 ={{Q13}}+{{Q14}}
 T3 = {{Q12}}*{{Q13}}
 T4 = {{Q12}}*{{Q14}}</t>
  </si>
  <si>
    <t>{
    "id": "M4-NyO-13c-I-1",
    "stimulus": "&lt;p&gt;Selecione a igualdade que apresenta a propriedade distributiva da multiplicação.&lt;/p&gt;",
    "hint": "&lt;p&gt;As multiplicações têm a propriedade distributiva, pois a multiplicação de uma soma é a soma das multiplicações.&lt;/p&gt;",
    "feedback": "&lt;p&gt;As multiplicações têm a propriedade distributiva, pois a multiplicação de uma soma é a soma das multiplicações.&lt;/p&gt;&lt;p style=\"text-align: center\"&gt;{{Q12}} × ({{Q13}} + {{Q14}}) = {{Q12}} × {{Q13}} + {{Q12}} × {{Q14}}&lt;/p&gt;&lt;p style=\"text-align: center\"&gt;{{Q12}}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"{{Q12}}*({{Q13}}+{{Q14}})",
                "temp": true
            },
            {
                "name": "T2",
                "label": "{{function}}",
                "function": "{{Q13}}+{{Q14}}",
                "temp": true
            },
            {
                "name": "T3",
                "label": "{{function}}",
                "function": "{{Q12}}*{{Q13}}",
                "temp": true
            },
            {
                "name": "T4",
                "label": "{{function}}",
                "function": "{{Q12}}*{{Q14}}",
                "temp": true
            },
            {
                "name": "A1",
                "label": "{{Q1}} × {{Q2}} = {{Q2}} × {{Q1}}",
                "feedback": "&lt;p&gt;Nesta multiplicação observa-se a propriedade comutativa: a ordem dos fatores não altera o produto.&lt;/p&gt;",
                "incorrect": true
            },
            {
                "name": "A2",
                "label": "{{Q3}} × {{Q4}} × {{Q5}} = {{Q4}} × {{Q5}} × {{Q3}}",
                "feedback": "&lt;p&gt;Nesta multiplicação observa-se a propriedade comutativa: a ordem dos fatores não altera o produto.&lt;/p&gt;",
                "incorrect": true
            },
            {
                "name": "A3",
                "label": "{{Q6}} × ({{Q7}} × {{Q8}}) = ({{Q6}} × {{Q7}}) × {{Q8}}",
                "feedback": " &lt;p&gt;Nesta multiplicação observa-se a propriedade associativa: a maneira de agrupar os fatores não altera o produto.&lt;/p&gt;",
                "incorrect": true
            },
            {
                "name": "A4",
                "label": "({{Q9}} × {{Q10}}) × {{Q11}} = {{Q9}} × ({{Q10}} × {{Q11}})",
                "feedback": " &lt;p&gt;Nesta multiplicação observa-se a propriedade associativa: a maneira de agrupar os fatores não altera o produto.&lt;/p&gt;",
                "incorrect": true
            },
            {
                "name": "A5",
                "label": "{{Q12}} × ({{Q13}} + {{Q14}}) = {{Q12}} × {{Q13}} + {{Q12}} × {{Q14}}"
            },
            {
                "name": "A6",
                "label": "{{Q15}} × {{Q16}} + {{Q15}} × {{Q17}} = {{Q15}} × ({{Q16}} + {{Q17}})"
            }
        ],
        "uniques": true
    },
    "algorithm": {
        "name": "trueFalse",
        "template": "Multiple choice – standard",
        "params": {
            "countCorrect": 1,
            "countIncorrect": 2,
            "showCheckIcon": false,
            "columns": 3
        }
    }
}</t>
  </si>
  <si>
    <t>Completa estas multiplicaciones para que se verifique la propiedad distributiva.
{{Q1}} × ({{Q2}} + {{Q3}}) = {{Q1}} × {{Q2}} + {{A1}} × {{Q3}}
{{Q4}} × {{Q5}} + {{Q4}} × {{Q6}} = {{A2}} × ({{Q5}} + {{Q6}})</t>
  </si>
  <si>
    <t xml:space="preserve">Completa el desarrollo de 385 × { 45 + 55 } , al aplicar la propiedad distributiva de la multiplicación con respecto a la suma
{{A4}} = 385 × 45 + 385 × 55 </t>
  </si>
  <si>
    <t>A1 = Q1
A2 = Q4</t>
  </si>
  <si>
    <t>&lt;p&gt;Las multiplicaciones tienen propiedad distributiva porque la multiplicación de una suma es la suma de dos multiplicaciones.&lt;/p&gt;&lt;p&gt;{{Q1}} × ({{Q2}} + {{Q3}}) = {{Q1}} × {{Q2}} + {{Q1}} × {{Q3}}&lt;/p&gt;&lt;p&gt;{{Q1}} × {{T2}} = {{T3}} + {{T4}} = {{T1}}&lt;/p&gt;</t>
  </si>
  <si>
    <t>T1 = {{Q1}}*({{Q2}}+{{Q3})
 T2 ={{Q2}}+{{Q3}}
 T3 = {{Q1}}*{{Q2}}
 T4 = {{Q1}}*{{Q3}}</t>
  </si>
  <si>
    <t>{"id":"M4-NyO-13c-E-1","stimulus":"&lt;p&gt;Complete estas multiplicações para verificar a propriedade distributiva.&lt;/p&gt;","template":"&lt;p style=\"text-align: center\"&gt;{{Q1}} × ({{Q2}} + {{Q3}}) = {{Q1}} × {{Q2}} + {{response}} × {{Q3}}&lt;/p&gt;&lt;p style=\"text-align: center\"&gt;{{Q4}}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1}}"},{"name":"A2","label":"{{function}}","function":"{{Q4}}"}],"uniques":true},"algorithm":{"name":"calculateOperation","params":{"method":"equivLiteral","keyboard":"NUMERICAL"}}}</t>
  </si>
  <si>
    <t>Completa estas multiplicaciones para que se verifique la propiedad distributiva.
{{Q4}} × {{Q5}} + {{Q4}} × {{Q6}} = {{Q4}} × ({{Q5}} + {{A1}})
{{Q1}} × ({{Q2}} + {{Q3}}) = {{Q1}} × {{A2}} + {{Q1}} × {{Q3}}</t>
  </si>
  <si>
    <t>A1 = Q6
A2 = Q2</t>
  </si>
  <si>
    <t>{"id":"M4-NyO-13c-E-2","stimulus":"&lt;p&gt;Complete estas multiplicações para verificar a propriedade distributiva.&lt;/p&gt;","template":"&lt;p style=\"text-align: center\"&gt;{{Q4}} × {{Q5}} + {{Q4}} × {{Q6}} = {{Q4}} × ({{Q5}} + {{response}} )&lt;/p&gt;&lt;p style=\"text-align: 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6}}"},{"name":"A2","label":"{{function}}","function":"{{Q2}}"}],"uniques":true},"algorithm":{"name":"calculateOperation","params":{"method":"equivLiteral","keyboard":"NUMERICAL"}}}</t>
  </si>
  <si>
    <t>Una profesora ha dado a sus alumnos {{Q1}} estuches que tienen {{Q2}} lápices de colores y {{Q3}} rotuladores en cada uno. ¿Cuántos lápices y rotuladores ha repartido en total?</t>
  </si>
  <si>
    <t>Ha repartido {{A1}} lápices y rotuladores.</t>
  </si>
  <si>
    <t>Q1: Mín: 10; Máx: 20; Step: 1
 Q2: Mín: 2; Máx: 20; Step: 1
 Q3: Mín: 2; Máx: 20; Step: 1</t>
  </si>
  <si>
    <t>A1 = {{Q1}}*({{Q2}}+{{Q3}})</t>
  </si>
  <si>
    <t>T1 = {{Q1}}*({{Q2}}+{{Q3}})
 T2 ={{Q2}}+{{Q3}}
 T3 = {{Q1}}*{{Q2}}
 T4 = {{Q1}}*{{Q3}}</t>
  </si>
  <si>
    <t>{"id":"M4-NyO-13c-A-1","stimulus":"&lt;p&gt;Uma professora deu a seus alunos {{Q1}} kits com {{Q2}} lápis de cor e {{Q3}} canetas marca texto cada um. Quantos lápis e canetas ela distribuiu no total?&lt;/p&gt;","template":"&lt;p&gt;Ela distribuiu {{response}} lápis e canetas marca texto.&lt;/p&gt;","hint":"&lt;p&gt;As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10,"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t>
  </si>
  <si>
    <t>La directora de una compañía de teatro ha regalado a sus {{Q1}} actores entradas para sus allegados. A cada uno le ha dado {{Q2}} entradas para la sesión del viernes y {{Q3}} para la del sábado. ¿Cuántas ha repartido en total?</t>
  </si>
  <si>
    <t>Ha dado {{A1}} entradas.</t>
  </si>
  <si>
    <t>Q1: Mín: 2; Máx: 20; Step: 1
 Q2: Mín: 2; Máx: 20; Step: 1
 Q3: Mín: 2; Máx: 20; Step: 1</t>
  </si>
  <si>
    <t>{"id":"M4-NyO-13c-A-2","stimulus":"&lt;p&gt;A diretora de uma companhia de teatro deu a {{Q1}} atores, ingressos para que eles pudessem disponibilizá-los a seus familiares. Cada ator recebeu {{Q2}} ingressos para a sessão de sexta-feira e {{Q3}} para a sessão de sábado. Quantos ingressos foram disponibilizados no total?&lt;/p&gt;","template":"&lt;p&gt;Foram disponibilizados {{response}} ingressos.&lt;/p&gt;","hint":"&lt;p&gt;As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t>
  </si>
  <si>
    <t>A un puerto marítimo llegan {{Q1}} embarcaciones al día, cada una con {{Q2}} marineros y {{Q3}} turistas. ¿Cuántos viajeros, entre marineros y turistas, llegan al puerto cada día?</t>
  </si>
  <si>
    <t>Llegan {{A1}} viajeros.</t>
  </si>
  <si>
    <t>Q1: Mín: 2; Máx: 99; Step: 1
Q2: Mín: 2; Máx: 99; Step: 1
Q3: Mín: 2; Máx: 99; Step: 1</t>
  </si>
  <si>
    <t>{"id":"M4-NyO-13c-A-3","stimulus":"&lt;p&gt;Diariamente, {{Q1}} navios chegam a um porto marítimo, cada um com {{Q2}} marinheiros e {{Q3}} turistas. Quantos viajantes, incluindo marinheiros e turistas, chegam ao porto por dia?&lt;/p&gt;","template":"&lt;p&gt;Ao porto, chegam {{response}} viajantes por dia.&lt;/p&gt;","hint":"&lt;p&gt;As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99,"step":1},{"name":"Q2","label":null,"min":2,"max":99,"step":1},{"name":"Q3","label":null,"min":2,"max":99,"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t>
  </si>
  <si>
    <t>M4-NyO-36a</t>
  </si>
  <si>
    <t>Identifica los términos de la multiplicación: factores, producto, multiplicador y multiplicando</t>
  </si>
  <si>
    <t>Selecciona la frase correcta sobre la siguiente multiplicación.
{{Q1}} × {{Q2}} = {{T1}}
{{Q1}} es el multiplicando.*
{{Q2}} es el multiplicador.*
{{T1}} es el producto.*
{{Q2}} es el multiplicando.
{{T1}} es el multiplicando.
{{Q1}} es el multiplicador.
{{T1}} es el multiplicador.
{{Q1}} es el producto.
{{Q2}} es el producto.
(Se ven 3, una correcta)</t>
  </si>
  <si>
    <t>Q1: Mín: 2; Máx: 99; step: 1
Q2: Mín: 2; Máx: 99; step: 1</t>
  </si>
  <si>
    <t>El multiplicando es el número que se suma a sí mismo tantas veces como indica el multiplicador.</t>
  </si>
  <si>
    <t>&lt;p&gt;El multiplicando, {{Q1}}, es el número que se suma a sí mismo la cantidad de veces que indica el multiplicador, {{Q2}}.&lt;/p&gt;&lt;p&gt;El producto es el resultado de la operación, es decir, {{T1}}.&lt;/p&gt;</t>
  </si>
  <si>
    <t>{
    "id": "M4-NyO-36a-I-1",
    "stimulus": "&lt;p&gt;Selecione a frase correta sobre a seguinte multiplicação.&lt;/p&gt;&lt;p style=\"text-align: center\"&gt;{{Q1}} × {{Q2}} = {{T1}}&lt;/p&gt;",
    "hint": "&lt;p&gt;O multiplicando é o número que será somado quantas vezes o multiplicador indicar.&lt;/p&gt;",
    "feedback": "&lt;p&gt;O multiplicando, {{Q1}}, é o número que será somado a quantidade de vezes que indica o multiplicador, {{Q2}}. O produto é o resultado da operação, ou seja, {{T1}}.&lt;/p&gt;",
    "seed": {
        "parameters": [
            {
                "name": "Q1",
                "label": null,
                "min": 2,
                "max": 99,
                "step": 1
            },
            {
                "name": "Q2",
                "label": null,
                "min": 2,
                "max": 9,
                "step": 1
            }
        ],
        "calculated": [
            {
                "name": "T1",
                "label": "{{function}}",
                "function": "{{Q1}}*{{Q2}}",
                "temp": true
            },
            {
                "name": "A1",
                "label": "{{Q1}} é o multiplicando."
            },
            {
                "name": "A2",
                "label": "{{Q2}} é o multiplicador."
            },
            {
                "name": "A3",
                "label": "{{T1}} é o produto."
            },
            {
                "name": "A4",
                "label": "{{Q2}} é o multiplicando.",
                "incorrect": true
            },
            {
                "name": "A5",
                "label": "{{T1}} é o multiplicando.",
                "incorrect": true
            },
            {
                "name": "A6",
                "label": "{{Q1}} é o multiplicador.",
                "incorrect": true
            },
            {
                "name": "A7",
                "label": "{{T1}} é o multiplicador.",
                "incorrect": true
            },
            {
                "name": "A8",
                "label": "{{Q1}} é o produto.",
                "incorrect": true
            },
            {
                "name": "A9",
                "label": "{{Q2}} é o produto.",
                "incorrect": true
            }
        ],
        "uniques": true
    },
    "algorithm": {
        "name": "trueFalse",
        "template": "Multiple choice – standard",
        "params": {
            "countCorrect": 1,
            "countIncorrect": 2,
            "showCheckIcon": false,
            "columns": 3
        }
    }
}</t>
  </si>
  <si>
    <t>Nombra los términos de esta multiplicación.
{{Q1}} × {{Q2}} = {{T1}}
{{Q1}} es el {{A1}}.
{{Q2}} es el {{A2}}.</t>
  </si>
  <si>
    <t>T1 = {{Q1}}*{{Q2}}
A1 = "multiplicando"
A2 = "multiplicador"</t>
  </si>
  <si>
    <t>{"id":"M4-NyO-36a-E-1","stimulus":"&lt;p&gt;Nomeie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ndo"},{"name":"A2","label":"multiplicador"}],"uniques":true},"algorithm":{"name":"calculateOperation","template":"Cloze with text"}}</t>
  </si>
  <si>
    <t>Nombra los términos de esta multiplicación.
{{Q1}} × {{Q2}} = {{T1}}
{{Q2}} es el {{A1}}.
{{Q1}} es el {{A2}}.</t>
  </si>
  <si>
    <t>T1 = {{Q1}}*{{Q2}}
A1 = "multiplicador"
A2 = "multiplicando"</t>
  </si>
  <si>
    <t>{"id":"M4-NyO-36a-E-2","stimulus":"&lt;p&gt;Nomeie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dor"},{"name":"A2","label":"multiplicando"}],"uniques":true},"algorithm":{"name":"calculateOperation","template":"Cloze with text"}}</t>
  </si>
  <si>
    <t>M4-NyO-14a</t>
  </si>
  <si>
    <t>Multiplica decenas, centenas y unidades de millar exactas por un número (nº de 2 cifras)</t>
  </si>
  <si>
    <t>Une con líneas las siguientes operaciones con sus resultados.
{{Q1}} × {{Q2}} ------- {{A1}}
{{Q1}} × {{Q3}} ------- {{A2}}
{{Q1}} × {{Q4}} ------- {{A3}}</t>
  </si>
  <si>
    <t>Q1 = Mín = 11; Máx = 99; Step = 2
Q2 = List =  1000, 100, 10
Q3 = List =  1000, 100, 10
Q4 = List =  1000, 100, 10</t>
  </si>
  <si>
    <t>A1 = {{Q2}}*{{Q1}}
A2 = {{Q3}}*{{Q1}}
A3 = {{Q4}}*{{Q1}}</t>
  </si>
  <si>
    <t>Para multiplicar un número por un 1 seguido de ceros, solo hay que añadir al multiplicando tantos ceros como tenga el multiplicador.</t>
  </si>
  <si>
    <t>&lt;p&gt;Para multiplicar un número por un 1 seguido de ceros, solo hay que añadir al multiplicando tantos ceros como tenga el multiplicador.&lt;/p&gt;
Sin TE individual</t>
  </si>
  <si>
    <t>{"id":"M4-NyO-14a-I-1","stimulus":"&lt;p&gt;Arraste cada resultado para a sua operação.&lt;/p&gt;","hint":"&lt;p&gt;Para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2},{"name":"Q2","label":null,"list":[1000,100,10]},{"name":"Q3","label":null,"list":[1000,100,10]},{"name":"Q4","label":null,"list":[1000,100,10]}],"calculated":[{"name":"A1","label":"{{Q1}} × {{Q2}}","function":"{{Q2}}*{{Q1}}"},{"name":"A2","label":"{{Q1}} × {{Q3}}","function":"{{Q3}}*{{Q1}}"},{"name":"A3","label":"{{Q1}} × {{Q4}}","function":"{{Q4}}*{{Q1}}"}],"isNumToWords":true,"uniques":true},"algorithm":{"name":"linkOperationResult","params":{"invert":true},"template":"Match list"}}</t>
  </si>
  <si>
    <t>Calcula el resultado de la siguiente operación.</t>
  </si>
  <si>
    <t>{{Q1}} × {{Q2}} = {{A1}}</t>
  </si>
  <si>
    <t>Q1 = Mín = 11; Máx = 99; Step = 1
Q2 = List =  1000, 100, 10</t>
  </si>
  <si>
    <t>A1 = {{Q2}}*{{Q1}}</t>
  </si>
  <si>
    <t>{"id":"M4-NyO-14a-E-1","stimulus":"&lt;p&gt;Calcule o resultado da seguinte operação.&lt;/p&gt;","template":"&lt;p style=\"text-align: center\"&gt;{{Q1}} × {{Q2}} =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1},{"name":"Q2","label":null,"list":[1000,100,10]}],"calculated":[{"name":"A1","label":"{{function}}","function":"{{Q2}}*{{Q1}}"}],"uniques":true},"algorithm":{"name":"calculateOperation","params":{"method":"equivLiteral","keyboard":"NUMERICAL"}}}</t>
  </si>
  <si>
    <t>Una tienda de deportes ha encargado {{Q1}} cajas de calcetines. Si cada caja contiene {{Q2}} pares de calcetines, ¿cuántos ha encargado?</t>
  </si>
  <si>
    <t>Ha encargado {{A1}} pares de calcetines.</t>
  </si>
  <si>
    <t>A1 = {{Q1}}*{{Q2}}</t>
  </si>
  <si>
    <t>&lt;p&gt;Para multiplicar un número por un 1 seguido de ceros, solo hay que añadir al multiplicando tantos ceros como tenga el multiplicador.&lt;/p&gt;&lt;p&gt;{{Q1}} × {{Q2}} = {{A1}}&lt;/p&gt;</t>
  </si>
  <si>
    <t>{"id":"M4-NyO-14a-A-1","stimulus":"&lt;p&gt;Uma loja de esportes encomendou {{Q1}} caixas de meias. Se cada caixa contém {{Q2}} pares de meias, quantos pares foram encomendados?&lt;/p&gt;","template":"&lt;p&gt;Foram encomendados {{response}} pares de meias.&lt;/p&gt;","hint":"&lt;p&gt;Para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99,"step":1},{"name":"Q2","label":null,"list":[1000,100,10]}],"calculated":[{"name":"A1","label":"{{function}}","function":"{{Q2}}*{{Q1}}"}],"uniques":true},"algorithm":{"name":"calculateOperation","params":{"method":"equivLiteral","keyboard":"NUMERICAL"}}}</t>
  </si>
  <si>
    <t>Alejandro entrena durante 100 min al día. ¿Cuántas minutos habrá entrenado al cabo de {{Q1}} días?</t>
  </si>
  <si>
    <t>Habrá entrenado {{A1}} min.</t>
  </si>
  <si>
    <t>Q1 = Mín = 11; Máx = 30; Step = 1</t>
  </si>
  <si>
    <t>A1 = {{Q1}}*100</t>
  </si>
  <si>
    <t>&lt;p&gt;Para multiplicar un número por un 1 seguido de ceros, solo hay que añadir al multiplicando tantos ceros como tenga el multiplicador.&lt;/p&gt;&lt;p&gt;{{Q1}} × 100 = {{A1}}&lt;/p&gt;</t>
  </si>
  <si>
    <t>{"id":"M4-NyO-14a-A-2","stimulus":"&lt;p&gt;Fábio treina 100 minutos por dia. Quantos minutos ele terá treinado após {{Q1}} dias?&lt;/p&gt;","template":"&lt;p&gt;Ele terá treinado {{response}} min.&lt;/p&gt;","hint":"&lt;p&gt;Para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100 = {{A1}}&lt;/p&gt;","seed":{"parameters":[{"name":"Q1","label":null,"min":11,"max":30,"step":1}],"calculated":[{"name":"A1","label":"{{function}}","function":"100*{{Q1}}"}],"uniques":true},"algorithm":{"name":"calculateOperation","params":{"method":"equivLiteral","keyboard":"NUMERICAL"}}}</t>
  </si>
  <si>
    <t>Un espectáculo de hípica ha vendido {{Q2}} entradas. ¿Cuál es la recaudación total si cada entrada cuesta {{Q1}} €?</t>
  </si>
  <si>
    <t>La recaudación es de {{A1}} €.</t>
  </si>
  <si>
    <t>Q1 = Mín = 11; Máx = 50; Step = 1
Q2 = List =  1000, 100, 10</t>
  </si>
  <si>
    <t>{"id":"M4-NyO-14a-A-3","stimulus":"&lt;p&gt;Um evento de corrida de cavalos vendeu {{Q2}} ingressos. Qual foi a arrecadação total se cada ingresso custou R$ {{Q1}}?&lt;/p&gt;","template":"&lt;p&gt;A arrecadação foi de R$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50,"step":1},{"name":"Q2","label":null,"list":[1000,100,10]}],"calculated":[{"name":"A1","label":"{{function}}","function":"{{Q2}}*{{Q1}}"}],"uniques":true},"algorithm":{"name":"calculateOperation","params":{"method":"equivLiteral","keyboard":"NUMERICAL"}}}</t>
  </si>
  <si>
    <t>M4-NyO-14b</t>
  </si>
  <si>
    <t>Utiliza el algoritmo de la multiplicación (factor 1: nº natural de entre 2 y 3 cifras; factor 2: 2 cifras)</t>
  </si>
  <si>
    <t>Selecciona el resultado de esta multiplicación: {{Q1}} × {{Q2}}.
{{A1}}* 
{{A2}} 
{{A3}}
{{A4}}
{{A5}}
(Se ven 3)</t>
  </si>
  <si>
    <t>Q1= Mín = 10; Máx = 999; Step = 1
Q2= Mín = 10; Máx = 99; Step = 1
Q3= Mín = 10; Máx = 99; Step = 1
Q4= Mín = 10; Máx = 99; Step = 1
Q5= Mín = 10; Máx = 99; Step = 1</t>
  </si>
  <si>
    <t>A1 = {{Q1}}*{{Q2}}
A2 = {{Q1}}+{{Q2}} 
A3 = {{Q1}}*{{Q3}}
A4 = {{Q1}}*{{Q4}}
A5 = {{Q1}}*{{Q5}}</t>
  </si>
  <si>
    <t>Empieza multiplicando la última cifra del multiplicador por el multiplicando.</t>
  </si>
  <si>
    <t>&lt;p&gt;El resultado de multiplicar {{Q1}} por {{Q2}} es {{A1}}.&lt;/p&gt;</t>
  </si>
  <si>
    <t>{"id":"M4-NyO-14b-I-1","stimulus":"&lt;p&gt;Selecione o resultado desta multiplicação: {{Q1}} × {{Q2}}.&lt;/p&gt;","hint":"&lt;p&gt;Comece multiplicando o último dígito do multiplicador pelo multiplicando.&lt;/p&gt;","feedback":"&lt;p&gt;O resultado de multiplicar {{Q1}} por {{Q2}} é {{A1}}.&lt;/p&gt;","seed":{"parameters":[{"name":"Q1","label":null,"min":10,"max":999,"step":1},{"name":"Q2","label":null,"min":10,"max":99,"step":1},{"name":"Q3","label":null,"min":10,"max":99,"step":1},{"name":"Q4","label":null,"min":10,"max":99,"step":1},{"name":"Q5","label":null,"min":10,"max":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t>
  </si>
  <si>
    <t>Calcula el resultado de esta multiplicación.</t>
  </si>
  <si>
    <t>Q1 = Mín = 10; Máx = 999; Step = 1
Q2 = Mín = 10; Máx = 99; Step = 1</t>
  </si>
  <si>
    <t>{"id":"M4-NyO-14b-E-1","stimulus":"&lt;p&gt;Calcule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max":99,"step":1}],"calculated":[{"name":"A1","label":"{{function}}","function":"{{Q1}}*{{Q2}}"}],"uniques":true},"algorithm":{"name":"calculateOperation","params":{"method":"equivLiteral","keyboard":"NUMERICAL"}}}</t>
  </si>
  <si>
    <t>Un transatlántico tiene {{Q1}} camarotes en cada una de sus {{Q2}} cubiertas. ¿Con cuántos camarotes cuenta en total?</t>
  </si>
  <si>
    <t>Hay {{A1}} camarotes.</t>
  </si>
  <si>
    <t>Q1 = Mín = 80; Máx = 150; Step = 1
Q2 = Mín = 10; Máx = 18; Step = 1</t>
  </si>
  <si>
    <t>{"id":"M4-NyO-14b-A-1","stimulus":"&lt;p&gt;Um transatlântico tem {{Q1}} cabines em cada um de seus {{Q2}} conveses. Quantas cabines há total?&lt;/p&gt;","template":"&lt;p&gt;Há {{response}} cabines.&lt;/p&gt;","hint":"&lt;p&gt;Comece multiplicando o último dígito do multiplicador pelo multiplicando.&lt;/p&gt;","feedback":"&lt;p&gt;O resultado de multiplicar {{Q1}} por {{Q2}} é {{A1}}.&lt;/p&gt;","seed":{"parameters":[{"name":"Q1","label":null,"min":80,"max":150,"step":1},{"name":"Q2","label":null,"min":10,"max":18,"step":1}],"calculated":[{"name":"A1","label":"{{function}}","function":"{{Q1}}*{{Q2}}"}],"uniques":true},"algorithm":{"name":"calculateOperation","params":{"method":"equivLiteral","keyboard":"NUMERICAL"}}}</t>
  </si>
  <si>
    <t>Por el Día del Libro, {{Q2}} librerías han decidido entregar por cada compra el mismo marcapáginas. Si cada una ha dado {{Q1}}, ¿cuántos marcapáginas han repartido en total?</t>
  </si>
  <si>
    <t>Han repartido {{A1}} marcapáginas.</t>
  </si>
  <si>
    <t>Q1 = Mín = 200; Máx = 999; Step = 1
Q2 = Mín = 10; Máx = 99; Step = 1</t>
  </si>
  <si>
    <t>{"id":"M4-NyO-14b-A-2","stimulus":"&lt;p&gt;Para o Dia Mundial do Livro, {{Q2}} livrarias deram de brinde o mesmo marca página para cada livro comprado. Se ao todo foram vendidos {{Q1}} livros, quantos marca páginas foram distribuídos no total?&lt;/p&gt;","template":"&lt;p&gt;Foram distribuídos {{response}} marca páginas.&lt;/p&gt;","hint":"&lt;p&gt;Comece multiplicando o último dígito do multiplicador pelo multiplicando.&lt;/p&gt;","feedback":"&lt;p&gt;O resultado de multiplicar {{Q1}} por {{Q2}} é {{A1}}.&lt;/p&gt;","seed":{"parameters":[{"name":"Q1","label":null,"min":200,"max":999,"step":1},{"name":"Q2","label":null,"min":10,"max":99,"step":1}],"calculated":[{"name":"A1","label":"{{function}}","function":"{{Q1}}*{{Q2}}"}],"uniques":true},"algorithm":{"name":"calculateOperation","params":{"method":"equivLiteral","keyboard":"NUMERICAL"}}}</t>
  </si>
  <si>
    <t>Una matrona ha atendido {{Q1}} partos en un mes. Si todos los meses fuesen iguales, ¿cuántos bebés ayudaría a nacer en {{Q2}} meses?</t>
  </si>
  <si>
    <t>La matrona asistiría {{A1}} partos.</t>
  </si>
  <si>
    <t>Q1 = Mín = 100; Máx = 200; Step = 1
Q2 = Mín = 10; Máx = 99; Step = 1</t>
  </si>
  <si>
    <t>{"id":"M4-NyO-14b-A-3","stimulus":"&lt;p&gt;Uma parteira atendeu {{Q1}} partos em um mês. Se em cada mês ela tiver a mesma quantidade de atendimentos, quantos partos serão realizados em {{Q2}} meses?&lt;/p&gt;","template":"&lt;p&gt;Serão realizados {{response}} partos.&lt;/p&gt;","hint":"&lt;p&gt;Comece multiplicando o último dígito do multiplicador pelo multiplicando.&lt;/p&gt;","feedback":"&lt;p&gt;O resultado de multiplicar {{Q1}} por {{Q2}} é {{A1}}.&lt;/p&gt;","seed":{"parameters":[{"name":"Q1","label":null,"min":100,"max":200,"step":1},{"name":"Q2","label":null,"min":10,"max":99,"step":1}],"calculated":[{"name":"A1","label":"{{function}}","function":"{{Q1}}*{{Q2}}"}],"uniques":true},"algorithm":{"name":"calculateOperation","params":{"method":"equivLiteral","keyboard":"NUMERICAL"}}}</t>
  </si>
  <si>
    <t>M4-NyO-14c</t>
  </si>
  <si>
    <t>Utiliza el algoritmo de la multiplicación (factor 1: nº natural de entre 2 y 3 cifras; factor 2: 3 cifras)</t>
  </si>
  <si>
    <t>Q1: Mín 10; Máx 999; Step: 1
Q2: Mín 100; Máx 999; Step: 1
Q3: Mín 100; Máx 999; Step: 1
Q4: Mín 100; Máx 999; Step: 1
Q5: Mín 100; Máx 999; Step: 1</t>
  </si>
  <si>
    <t>A1 = {{Q1}}*{{Q2}}
A2 = {{Q1}}+{{Q2}} 
A3 = {{Q1}}*{{Q3}}
A3 = {{Q1}}*{{Q4}}
A3 = {{Q1}}*{{Q5}}</t>
  </si>
  <si>
    <t>{"id":"M4-NyO-14c-I-1","stimulus":"&lt;p&gt;Selecione o resultado da multiplicação: {{Q1}} × {{Q2}}.&lt;/p&gt;","hint":"&lt;p&gt;Comece multiplicando o último dígito do multiplicador pelo multiplicando.&lt;/p&gt;","feedback":"&lt;p&gt;O resultado de multiplicar {{Q1}} por {{Q2}} é {{A1}}.&lt;/p&gt;","seed":{"parameters":[{"name":"Q1","label":null,"min":10,"max":999,"step":1},{"name":"Q2","label":null,"min":100,"max":999,"step":1},{"name":"Q3","label":null,"min":100,"max":999,"step":1},{"name":"Q4","label":null,"min":100,"max":999,"step":1},{"name":"Q5","label":null,"min":100,"max":999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t>
  </si>
  <si>
    <t>Q1: Mín 10; Máx 999; Step: 1
Q2: Mín 100; Máx 999; Step: 1</t>
  </si>
  <si>
    <t>{"id":"M4-NyO-14c-E-1","stimulus":"&lt;p&gt;Calcule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t>
  </si>
  <si>
    <t>Una empresa ha preparado {{Q1}} paquetes con {{Q2}} chinchetas en cada uno. ¿Cuántas chinchetas son en total?</t>
  </si>
  <si>
    <t>Ha empaquetado {{A1}} chinchetas.</t>
  </si>
  <si>
    <t>Q1= Mín = 10; Máx = 999; Step = 1
Q2= Mín = 100; Máx = 999; Step = 1</t>
  </si>
  <si>
    <t>{"id":"M4-NyO-14c-A-1","stimulus":"&lt;p&gt;Uma fábrica produziu {{Q1}} pacotes com {{Q2}} tachinhas em cada um. Quantas tachinhas foram produzidas no total?&lt;/p&gt;","template":"&lt;p&gt;Foram produzidas {{response}} tachinhas.&lt;/p&gt;","hint":"&lt;p&gt;Comece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t>
  </si>
  <si>
    <t>En una librería se han vendido {{Q1}} libros en un día. Si todos los días fuesen iguales, ¿cuántos libros vendería al cabo de {{Q2}} días?</t>
  </si>
  <si>
    <t>Vendería {{A1}} libros.</t>
  </si>
  <si>
    <t>Q1= Mín = 200; Máx = 300; Step= 1
Q2= Mín = 100; Máx = 500; Step= 1</t>
  </si>
  <si>
    <t>{"id":"M4-NyO-14c-A-2","stimulus":"&lt;p&gt;Em uma livraria, {{Q1}} livros foram vendidos em um dia. Se todos os dias for vendida a mesma quantidade de livros, quantos serão vendidos em {{Q2}} dias?&lt;/p&gt;","template":"&lt;p&gt;Serão vendidos {{response}} livros.&lt;/p&gt;","hint":"&lt;p&gt;Comece multiplicando o último dígito do multiplicador pelo multiplicando.&lt;/p&gt;","feedback":"&lt;p&gt;O resultado de multiplicar {{Q1}} por {{Q2}} é {{A1}}.&lt;/p&gt;","seed":{"parameters":[{"name":"Q1","label":null,"min":200,"max":300,"step":1},{"name":"Q2","label":null,"min":100,"max":500,"step":1}],"calculated":[{"name":"A1","label":"{{function}}","function":"{{Q1}}*{{Q2}}"}],"uniques":true},"algorithm":{"name":"calculateOperation","params":{"method":"equivLiteral","keyboard":"NUMERICAL"}}}</t>
  </si>
  <si>
    <t>Una empresa tiene una flota de {{Q1}} camiones, cada uno de ellos cargado con {{Q2}} cajas de fruta. ¿Cuántas cajas transportan los camiones en total?</t>
  </si>
  <si>
    <t>Transportan {{A1}} cajas de fruta.</t>
  </si>
  <si>
    <t>Q1= Mín =10; Máx =500; Step= 1
Q2= Mín =100; Máx =999; Step= 1</t>
  </si>
  <si>
    <t>{"id":"M4-NyO-14c-A-3","stimulus":"&lt;p&gt;Uma empresa tem uma frota de {{Q1}} caminhões, cada um carregado com {{Q2}} caixas de frutas. Quantas caixas os caminhões estão transportando ao todo?&lt;/p&gt;","template":"&lt;p&gt;Estão sendo transportadas {{response}} caixas de fruta.&lt;/p&gt;","hint":"&lt;p&gt;Comece multiplicando o último dígito do multiplicador pelo multiplicando.&lt;/p&gt;","feedback":"&lt;p&gt;O resultado de multiplicar {{Q1}} por {{Q2}} é {{A1}}.&lt;/p&gt;","seed":{"parameters":[{"name":"Q1","label":null,"min":10,"max":500,"step":1},{"name":"Q2","label":null,"min":100,"max":999,"step":1}],"calculated":[{"name":"A1","label":"{{function}}","function":"{{Q1}}*{{Q2}}"}],"uniques":true},"algorithm":{"name":"calculateOperation","params":{"method":"equivLiteral","keyboard":"NUMERICAL"}}}</t>
  </si>
  <si>
    <t>M4-NyO-15a</t>
  </si>
  <si>
    <t>Identifica una potencia como un producto de factores iguales</t>
  </si>
  <si>
    <t>Relaciona cada potencia con su producto.
{{Q1}}&lt;sup&gt;{{Q2}}&lt;/sup&gt;    -    {{T1}}
{{Q1}}&lt;sup&gt;{{Q3}}&lt;/sup&gt;     -   {{T2}}
{{Q1}}&lt;sup&gt;{{Q4}}&lt;/sup&gt;    -     {{T3}}</t>
  </si>
  <si>
    <t>Q1= Min = 2; Max = 9; Step = 1
Q2= Min = 2; Max = 9; Step = 1
Q3= Min = 2; Max = 9; Step = 1
Q4= Min = 2; Max = 9; Step = 1</t>
  </si>
  <si>
    <t>T1 = Lemonlib.descomposePow({{Q1}}, {{Q2}})
T2 = Lemonlib.descomposePow({{Q1}}, {{Q3}})
T3 = Lemonlib.descomposePow({{Q1}}, {{Q4}})</t>
  </si>
  <si>
    <t>En una potencia se multiplica la base por sí misma tantas veces como indica el exponente.</t>
  </si>
  <si>
    <t>&lt;p&gt;En una potencia se multiplica la base por sí misma tantas veces como indica el exponente.&lt;/p&gt;</t>
  </si>
  <si>
    <t>{"id":"M4-NyO-15a-I-1","stimulus":"&lt;p&gt;Arraste cada produto para sua potência.&lt;/p&gt;","hint":"&lt;p&gt;Em uma potência, a base é multiplicada por ela mesma quantas vezes indicar o expoente.&lt;/p&gt;","feedback":"&lt;p&gt;Em uma potência, a base é multiplicada por ela mesma quantas vezes indicar o expoente.&lt;/p&gt;","seed":{"parameters":[{"name":"Q1","label":null,"min":2,"max":9,"step":1},{"name":"Q2","label":null,"min":2,"max":9,"step":1},{"name":"Q3","label":null,"min":2,"max":9,"step":1},{"name":"Q4","label":null,"min":2,"max":9,"step":1}],"calculated":[{"name":"A1","label":"{{Q1}}&lt;sup&gt;{{Q2}}&lt;/sup&gt;","function":"Lemonlib.descomposePow({{Q1}}, {{Q2}})"},{"name":"A2","label":"{{Q1}}&lt;sup&gt;{{Q3}}&lt;/sup&gt;","function":"Lemonlib.descomposePow({{Q1}}, {{Q3}})"},{"name":"A3","label":"{{Q1}}&lt;sup&gt;{{Q4}}&lt;/sup&gt;","function":"Lemonlib.descomposePow({{Q1}}, {{Q4}})"}],"isNumToWords":true,"uniques":true},"algorithm":{"name":"linkOperationResult","params":{"invert":true},"template":"Match list"}}</t>
  </si>
  <si>
    <t>Escribe como potencia la siguiente multiplicación.</t>
  </si>
  <si>
    <t>Q1= Min = 1; Max = 9; Step = 1
Q2= Min = 2; Max = 9; Step = 1</t>
  </si>
  <si>
    <t>T1 = Lemonlib.descomposePow({{Q1}}, {{Q2}})
A1 = {{Q1}}^{{Q2}}</t>
  </si>
  <si>
    <t>{"id":"M4-NyO-15a-E-1","stimulus":"&lt;p&gt;Escreva a seguinte multiplicação como uma potência.&lt;/p&gt;","template":"&lt;p style=\"text-align: center\"&gt;{{T1}} = {{response}}&lt;/p&gt;","hint":"&lt;p&gt;Em uma potência, a base é multiplicada por ela mesma quantas vezes indicar o expoente.&lt;/p&gt;","feedback":"&lt;p&gt;Em uma potência, a base é multiplicada por ela mesma quantas vezes indicar o expoente.&lt;/p&gt;","seed":{"parameters":[{"name":"Q1","label":null,"min":1,"max":9,"step":1},{"name":"Q2","label":null,"min":2,"max":9,"step":1}],"calculated":[{"name":"T1","label":"{{function}}","function":"Lemonlib.descomposePow({{Q1}}, {{Q2}})","temp":true},{"name":"A1","label":"{{function}}","function":"\"{{Q1}}^{{Q2}}\""}],"uniques":true},"algorithm":{"name":"calculateOperation","params":{"method":"equivLiteral","keyboard":"INTERMEDIATE"}}}</t>
  </si>
  <si>
    <t>M4-NyO-15b</t>
  </si>
  <si>
    <t>Calcula cuadrados y cubos utilizando potencias (nºs de una cifra)</t>
  </si>
  <si>
    <t>Relaciona cada potencia con su producto.
{{Q1}}&lt;sup&gt;2&lt;/sup&gt; : {{T1}}
{{Q2}}&lt;sup&gt;2&lt;/sup&gt; : {{T2}}
{{Q3}}&lt;sup&gt;3&lt;/sup&gt; : {{T3}}
{{Q4}}&lt;sup&gt;3&lt;/sup&gt; : {{T4}}</t>
  </si>
  <si>
    <t>T1 = {{Q1}}*{{Q1}}
T2 = {{Q2}}*{{Q2}}
T3 = {{Q3}}*{{Q3}}*{{Q3}}
T4 = {{Q4}}*{{Q4}}*{{Q4}}</t>
  </si>
  <si>
    <t>Calcular una potencia es multiplicar un número, la base, por sí mismo tantas veces como indica el exponente.</t>
  </si>
  <si>
    <t>&lt;p&gt;Calcular una potencia es multiplicar un número, la base, por sí mismo tantas veces como indica el exponente.&lt;/p&gt;
A1 = {{Q1}}&lt;sup&gt;2&lt;/sup&gt; = {{Q1}} × {{Q1}} = {{T1}}
A2 = {{Q2}}&lt;sup&gt;2&lt;/sup&gt; = {{Q2}} × {{Q2}} = {{T2}}
A3 = {{Q3}}&lt;sup&gt;3&lt;/sup&gt; = {{Q3}} × {{Q3}} × {{Q3}} = {{T3}}
A4 = {{Q4}}&lt;sup&gt;3&lt;/sup&gt;  = {{Q4}} × {{Q4}} × {{Q4}} = {{T4}}</t>
  </si>
  <si>
    <t>{"id":"M4-NyO-15b-I-1","stimulus":"&lt;p&gt;Arraste o resultado de cada potência para o local apropiado.&lt;/p&gt;","hint":"&lt;p&gt;Para calcular uma potência deve-se multiplicar o número da base por ele mesmo quantas vezes indicar o expoente.&lt;/p&gt;","feedback":"&lt;p&gt;Para calcular uma potência deve-se multiplicar o número da base por ele mesmo quantas vezes indicar o expoente.&lt;/p&gt;","seed":{"parameters":[{"name":"Q1","label":null,"min":2,"max":9,"step":1},{"name":"Q2","label":null,"min":2,"max":9,"step":1},{"name":"Q3","label":null,"min":2,"max":9,"step":1}],"calculated":[{"name":"A1","label":"{{Q1}}&lt;sup&gt;2&lt;/sup&gt;","function":"{{Q1}}*{{Q1}}","feedback":"{{Q1}}&lt;sup&gt;2&lt;/sup&gt; = {{Q1}} × {{Q1}} = {{function}}"},{"name":"A2","label":"{{Q2}}&lt;sup&gt;2&lt;/sup&gt;","function":"{{Q2}}*{{Q2}}","feedback":"{{Q2}}&lt;sup&gt;2&lt;/sup&gt; = {{Q2}} × {{Q2}} = {{function}}"},{"name":"A3","label":"{{Q3}}&lt;sup&gt;3&lt;/sup&gt;","function":"{{Q3}}*{{Q3}}*{{Q3}}","feedback":"{{Q3}}&lt;sup&gt;3&lt;/sup&gt; = {{Q3}} × {{Q3}} × {{Q3}} = {{function}}"}],"isNumToWords":true,"uniques":true},"algorithm":{"name":"linkOperationResult","params":{"invert":true},"template":"Match list"}}</t>
  </si>
  <si>
    <t>Calcula el valor de esta potencia.</t>
  </si>
  <si>
    <t>{{Q1}}&lt;sup&gt;{{Q2}}&lt;/sup&gt; = {{A1}}</t>
  </si>
  <si>
    <t>Q1= Min = 1; Max = 9; Step = 1
Q2 = List = 2, 3</t>
  </si>
  <si>
    <t>A1 = math.pow({{Q1}}, {{Q2}})</t>
  </si>
  <si>
    <t>&lt;p&gt;Calcular una potencia es multiplicar un número, la base, por sí mismo tantas veces como indica el exponente.&lt;/p&gt;&lt;p&gt;{{Q1}}&lt;sup&gt;{{Q2}}&lt;/sup&gt; = {{T1}} = {{A1}}&lt;/p&gt;</t>
  </si>
  <si>
    <t>T1 = Lemonlib.descomposePow({{Q1}}, {{Q2}})</t>
  </si>
  <si>
    <t>{"id":"M4-NyO-15b-E-1","stimulus":"&lt;p&gt;Calcule o valor da potência.&lt;/p&gt;","template":"&lt;p style=\"text-align: center\"&gt;{{Q1}}&lt;sup&gt;{{Q2}}&lt;/sup&gt; = {{response}}&lt;/p&gt;","hint":"&lt;p&gt;Para calcular uma potência deve-se multiplicar o número da base por ele mesmo quantas vezes indicar o expoente.&lt;/p&gt;","feedback":"&lt;p&gt;Para calcular uma potência deve-se multiplicar o número da base por ele mesmo quantas vezes indicar o expoente.&lt;/p&gt;&lt;p style=\"text-align: center\"&gt;{{Q1}}&lt;sup&gt;{{Q2}}&lt;/sup&gt; = {{T1}} = {{A1}}&lt;/p&gt;","seed":{"parameters":[{"name":"Q1","label":null,"min":1,"max":9,"step":1},{"name":"Q2","label":null,"list":[2,3]}],"calculated":[{"name":"T1","label":"{{function}}","function":"Lemonlib.descomposePow({{Q1}}, {{Q2}})","temp":true},{"name":"A1","label":"{{function}}","function":"math.pow({{Q1}}, {{Q2}})"}],"uniques":true},"algorithm":{"name":"calculateOperation","params":{"method":"equivLiteral","keyboard":"NUMERICAL"}}}</t>
  </si>
  <si>
    <t>Un colegio ha recibido {{Q1}} cajas con material escolar. En cada caja hay {{Q1}} estuches y cada estuche contiene {{Q1}} lápices de colores. ¿Cuántos lápices de colores ha recibido en total?</t>
  </si>
  <si>
    <t>Ha recibido {{A1}} lápices de colores.</t>
  </si>
  <si>
    <t>Q1 = Min = 2; Max = 9; Step = 1</t>
  </si>
  <si>
    <t>A1 = math.pow({{Q1}}, 3)</t>
  </si>
  <si>
    <t>&lt;p&gt;Para obtener el número total de lápices de colores, hay que calcular esta potencia:&lt;/p&gt;&lt;p&gt;{{Q1}}&lt;sup&gt;3&lt;/sup&gt; = {{Q1}} × {{Q1}} × {{Q1}} = {{A1}}&lt;/p&gt;</t>
  </si>
  <si>
    <t>{"id":"M4-NyO-15b-A-1","stimulus":"&lt;p&gt;Uma escola recebeu {{Q1}} caixas com material escolar. Há {{Q1}} estojos em cada caixa, e cada estojo contém {{Q1}} lápis de cor. Quantos lápis de cor a escola recebeu ao todo?&lt;/p&gt;","template":"&lt;p&gt;A escola recebeu {{response}} lápis de cor.&lt;/p&gt;","hint":"&lt;p&gt;Para calcular uma potência deve-se multiplicar o número da base por ele mesmo quantas vezes indicar o expoente.&lt;/p&gt;","feedback":"&lt;p&gt;Para obter o número total de lápis de cor, basta calcular a potência:&lt;/p&gt;&lt;p style=\"text-align: center\"&gt;{{Q1}}&lt;sup&gt;3&lt;/sup&gt; = {{Q1}} × {{Q1}} × {{Q1}} = {{A1}}&lt;/p&gt;","seed":{"parameters":[{"name":"Q1","label":null,"min":2,"max":9,"step":1}],"calculated":[{"name":"A1","label":"{{function}}","function":"math.pow({{Q1}}, 3)"}],"uniques":true},"algorithm":{"name":"calculateOperation","params":{"method":"equivLiteral","keyboard":"NUMERICAL"}}}</t>
  </si>
  <si>
    <t>En un polideportivo hay {{Q1}} máquinas expendedoras, cada una con {{Q1}} filas de refrescos. Si en cada fila hay {{Q1}} latas, ¿cuántos refrescos hay dentro de todas las máqinas expendedoras del polideportivo?</t>
  </si>
  <si>
    <t>Hay {{A1}} latas.</t>
  </si>
  <si>
    <t>&lt;p&gt;Para obtener el número de refrescos, hay que calcular esta potencia:&lt;/p&gt;&lt;p&gt;{{Q1}}&lt;sup&gt;3&lt;/sup&gt; = {{Q1}} × {{Q1}} × {{Q1}} = {{A1}}&lt;/p&gt;</t>
  </si>
  <si>
    <t>{"id":"M4-NyO-15b-A-2","stimulus":"&lt;p&gt;Em um centro esportivo há {{Q1}} máquinas de venda automática, cada uma com {{Q1}} fileiras contendo latas de refrigerante. Se existem {{Q1}} latas em cada fileira, quantos refrigerantes há no total, considerando todas as máquinas de venda automática do centro esportivo?&lt;/p&gt;","template":"&lt;p&gt;Há {{response}} latas de refrigerante.&lt;/p&gt;","hint":"&lt;p&gt;Para calcular uma potência deve-se multiplicar o número da base por ele mesmo quantas vezes indicar o expoente.&lt;/p&gt;","feedback":"&lt;p&gt;Para obter o número de refrigerantes, basta calcular a potência:&lt;/p&gt;&lt;p style=\"text-align: center\"&gt;{{Q1}}&lt;sup&gt;3&lt;/sup&gt; = {{Q1}} × {{Q1}} × {{Q1}} = {{A1}}&lt;/p&gt;","seed":{"parameters":[{"name":"Q1","label":null,"min":2,"max":9,"step":1}],"calculated":[{"name":"A1","label":"{{function}}","function":"math.pow({{Q1}}, 3)"}],"uniques":true},"algorithm":{"name":"calculateOperation","params":{"method":"equivLiteral","keyboard":"NUMERICAL"}}}</t>
  </si>
  <si>
    <t>Para el cumpleaños de Marta, su padre ha comprado {{Q1}} bolsas de golosinas. Si en cada una entran {{Q1}} golosinas, ¿cuántas tiene en total?</t>
  </si>
  <si>
    <t>Tiene {{A1}} golosinas.</t>
  </si>
  <si>
    <t>Q1 = Min = 5; Max = 9; Step = 1</t>
  </si>
  <si>
    <t>A1 = math.pow({{Q1}}, 2)</t>
  </si>
  <si>
    <t>&lt;p&gt;Para obtener el número de golosinas, hay que calcular esta potencia:&lt;/p&gt;&lt;p&gt;{{Q1}}&lt;sup&gt;2&lt;/sup&gt; = {{Q1}} × {{Q1}} = {{A1}}&lt;/p&gt;</t>
  </si>
  <si>
    <t>{"id":"M4-NyO-15b-A-3","stimulus":"&lt;p&gt;Para o aniversário de Marta, o pai dela comprou {{Q1}} pacotes de bombons. Se há {{Q1}} bombons em cada pacote, quantos bombons há no total?&lt;/p&gt;","template":"&lt;p&gt;Há {{response}} bombons.&lt;/p&gt;","hint":"&lt;p&gt;Para calcular uma potência deve-se multiplicar o número da base por ele mesmo quantas vezes indicar o expoente.&lt;/p&gt;","feedback":"&lt;p&gt;Para obter o número de bombons, basta calcular a potência:&lt;/p&gt;&lt;p style=\"text-align: center\"&gt;{{Q1}}&lt;sup&gt;2&lt;/sup&gt; = {{Q1}} × {{Q1}} = {{A1}}&lt;/p&gt;","seed":{"parameters":[{"name":"Q1","label":null,"min":5,"max":9,"step":1}],"calculated":[{"name":"A1","label":"{{function}}","function":"math.pow({{Q1}}, 2)"}],"uniques":true},"algorithm":{"name":"calculateOperation","params":{"method":"equivLiteral","keyboard":"NUMERICAL"}}}</t>
  </si>
  <si>
    <t>M4-NyO-16a</t>
  </si>
  <si>
    <t>Descompone un número como suma de multiplicaciones de un dígito por una potencia de base 10</t>
  </si>
  <si>
    <t>Determina si las siguientes descomposiciones son correctas o incorrectas.
{{Q1}} 00{{Q2}} {{Q3}}{{Q4}}0 = {{Q1}} × 10&lt;sup&gt;6&lt;/sup&gt; + {{Q2}} × 10&lt;sup&gt;3&lt;/sup&gt; + {{Q3}} × 10&lt;sup&gt;2&lt;/sup&gt; + {{Q4}} × 10*
{{Q3}} {{Q5}}0{{Q7}} 0{{Q9}}0 = {{Q3}} × 10&lt;sup&gt;6&lt;/sup&gt; + {{Q5}} × 10&lt;sup&gt;5&lt;/sup&gt; + {{Q7}} × 10&lt;sup&gt;3&lt;/sup&gt; + {{Q9}} × 10*
{{Q4}}0 {{Q1}}00 {{Q8}}0{{Q6}} = {{Q4}} × 10&lt;sup&gt;7&lt;/sup&gt; + {{Q1}} × 10&lt;sup&gt;5&lt;/sup&gt; + {{Q8}} × 10&lt;sup&gt;2&lt;/sup&gt; + {{Q6}}*
{{Q2}} {{Q8}}0{{Q3}} {{Q7}}00 = {{Q2}} × 10&lt;sup&gt;6&lt;/sup&gt; + {{Q8}} × 10&lt;sup&gt;5&lt;/sup&gt; + {{Q3}} × 10&lt;sup&gt;4&lt;/sup&gt; + {{Q7}} × 10&lt;sup&gt;2&lt;/sup&gt;
{{Q5}} {{Q6}}{{Q7}}0 0{{Q1}}0 = {{Q5}} × 10&lt;sup&gt;6&lt;/sup&gt; + {{Q6}} × 10&lt;sup&gt;5&lt;/sup&gt; + {{Q7}} × 10&lt;sup&gt;4&lt;/sup&gt; + {{Q1}} × 10&lt;sup&gt;2&lt;/sup&gt;
{{Q6}}0 0{{Q8}}{{Q4}} 00{{Q8}} = {{Q6}} × 10&lt;sup&gt;7&lt;/sup&gt; + {{Q8}} × 10&lt;sup&gt;6&lt;/sup&gt; + {{Q4}} × 10&lt;sup&gt;3&lt;/sup&gt; + {{Q8}}
(mostrar 3, dos correctas. Etiquetas: Corrrecto/Incorrecto)</t>
  </si>
  <si>
    <t>Q1-Q9 = Min = 1; Max = 9; Step = 1</t>
  </si>
  <si>
    <t>Un número se puede descomponer como la suma de sus cifras multiplicadas por una potencia de base 10.</t>
  </si>
  <si>
    <t>&lt;p&gt;Un número se puede descomponer como la suma de sus cifras multiplicadas por una potencia de base 10.&lt;/p&gt;
 -Si falla {{A4}}:
 &lt;p&gt;La descomposición correcta es:&lt;/p&gt;&lt;p&gt;{{Q2}} {{Q8}}0{{Q3}} {{Q7}}00 = {{Q2}} × 10&lt;sup&gt;6&lt;/sup&gt; + {{Q8}} × 10&lt;sup&gt;5&lt;/sup&gt; + &lt;b&gt;{{Q3}} × 10&lt;sup&gt;3&lt;/sup&gt;&lt;/b&gt; + {{Q7}} × 10&lt;sup&gt;2&lt;/sup&gt;&lt;/p&gt;
 -Si falla {{A5}}:
 &lt;p&gt;La descomposición correcta es:&lt;/p&gt;&lt;p&gt;{{Q5}} {{Q6}}{{Q7}}0 0{{Q1}}0 = {{Q5}} × 10&lt;sup&gt;6&lt;/sup&gt; + {{Q6}} × 10&lt;sup&gt;5&lt;/sup&gt; + {{Q7}} × 10&lt;sup&gt;4&lt;/sup&gt; + &lt;b&gt;{{Q1}} × 10&lt;/b&gt;&lt;/p&gt;
 -Si falla {{A6}}:
 &lt;p&gt;La descomposición correcta es:&lt;/p&gt;&lt;p&gt;{{Q6}}0 0{{Q8}}{{Q4}} 00{{Q8}} = {{Q6}} × 10&lt;sup&gt;7&lt;/sup&gt; + &lt;b&gt;{{Q8}} × 10&lt;sup&gt;4&lt;/sup&gt;&lt;/b&gt; + {{Q4}} × 10&lt;sup&gt;3&lt;/sup&gt; + {{Q8}}&lt;/p&gt;</t>
  </si>
  <si>
    <t>{"id":"M4-NyO-16a-I-1","stimulus":"&lt;p&gt;Determine se as seguintes decomposições estão corretas ou incorretas.&lt;/p&gt;","hint":"&lt;p&gt;Um número pode ser decomposto como a soma de seus algarismos multiplicados por potências de base de 10.&lt;/p&gt;","feedback":"&lt;p&gt;Um número pode ser decomposto como a soma de seus algarismos multiplicados por potências de base de 10.&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10&lt;sup&gt;6&lt;/sup&gt; + {{Q2}} × 10&lt;sup&gt;3&lt;/sup&gt; + {{Q3}} × 10&lt;sup&gt;2&lt;/sup&gt; + {{Q4}} × 10"},{"name":"A2","label":"{{Q3}} {{Q5}}0{{Q7}} 0{{Q9}}0 = {{Q3}} × 10&lt;sup&gt;6&lt;/sup&gt; + {{Q5}} × 10&lt;sup&gt;5&lt;/sup&gt; + {{Q7}} × 10&lt;sup&gt;3&lt;/sup&gt; + {{Q9}} × 10"},{"name":"A3","label":"{{Q4}}0 {{Q1}}00 {{Q8}}0{{Q6}} = {{Q4}} × 10&lt;sup&gt;7&lt;/sup&gt; + {{Q1}} × 10&lt;sup&gt;5&lt;/sup&gt; + {{Q8}} × 10&lt;sup&gt;2&lt;/sup&gt; + {{Q6}}"},{"name":"A4","label":"{{Q2}} {{Q8}}0{{Q3}} {{Q7}}00 = {{Q2}} × 10&lt;sup&gt;6&lt;/sup&gt; + {{Q8}} × 10&lt;sup&gt;5&lt;/sup&gt; + {{Q3}} × 10&lt;sup&gt;4&lt;/sup&gt; + {{Q7}} × 10&lt;sup&gt;2&lt;/sup&gt;","incorrect":true,"feedback":" &lt;p&gt;A decomposição correta é:&lt;/p&gt;&lt;p&gt;{{Q2}} {{Q8}}0{{Q3}} {{Q7}}00 = {{Q2}} × 10&lt;sup&gt;6&lt;/sup&gt; + {{Q8}} × 10&lt;sup&gt;5&lt;/sup&gt; + &lt;b&gt;{{Q3}} × 10&lt;sup&gt;3&lt;/sup&gt;&lt;/b&gt; + {{Q7}} × 10&lt;sup&gt;2&lt;/sup&gt;&lt;/p&gt;"},{"name":"A5","label":"{{Q5}} {{Q6}}{{Q7}}0 0{{Q1}}0 = {{Q5}} × 10&lt;sup&gt;6&lt;/sup&gt; + {{Q6}} × 10&lt;sup&gt;5&lt;/sup&gt; + {{Q7}} × 10&lt;sup&gt;4&lt;/sup&gt; + {{Q1}} × 10&lt;sup&gt;2&lt;/sup&gt;","incorrect":true,"feedback":" &lt;p&gt;A decomposição correta é:&lt;/p&gt;&lt;p&gt;{{Q5}} {{Q6}}{{Q7}}0 0{{Q1}}0 = {{Q5}} × 10&lt;sup&gt;6&lt;/sup&gt; + {{Q6}} × 10&lt;sup&gt;5&lt;/sup&gt; + {{Q7}} × 10&lt;sup&gt;4&lt;/sup&gt; + &lt;b&gt;{{Q1}} × 10&lt;/b&gt;&lt;/p&gt;"},{"name":"A6","label":"{{Q6}}0 0{{Q8}}{{Q4}} 00{{Q8}} = {{Q6}} × 10&lt;sup&gt;7&lt;/sup&gt; + {{Q8}} × 10&lt;sup&gt;6&lt;/sup&gt; + {{Q4}} × 10&lt;sup&gt;3&lt;/sup&gt; + {{Q8}}","incorrect":true,"feedback":" &lt;p&gt;A decomposição correta é:&lt;/p&gt;&lt;p&gt;{{Q6}}0 0{{Q8}}{{Q4}} 00{{Q8}} = {{Q6}} × 10&lt;sup&gt;7&lt;/sup&gt; + &lt;b&gt;{{Q8}} × 10&lt;sup&gt;4&lt;/sup&gt;&lt;/b&gt; + {{Q4}} × 10&lt;sup&gt;3&lt;/sup&gt; + {{Q8}}&lt;/p&gt;"}],"uniques":true},"algorithm":{"name":"trueFalse","template":"Choice matrix – inline","params":{"countCorrect":2,"countIncorrect":1,"showCheckIcon":false,"options":["Correta","Incorreta"]}}}</t>
  </si>
  <si>
    <t>Utiliza esta primera descomposición de modelo para escribir la siguiente. 
{{Q5}}{{Q6}}{{Q7}}{{Q8}} = {{Q5}} × 10&lt;sup&gt;3&lt;/sup&gt; + {{Q6}} × 10&lt;sup&gt;2&lt;/sup&gt; + {{Q7}} × 10 + {{Q8}}</t>
  </si>
  <si>
    <t>{{Q1}}0{{Q2}} {{Q3}}00 0{{Q4}}0 = {{A11}} × {{A1}} + {{A12}} × {{A2}} + {{A13}} × {{A3}} + {{A14}} × {{A4}}</t>
  </si>
  <si>
    <t>Q1-Q9 = Min = 1; Max = 8; Step = 1</t>
  </si>
  <si>
    <t>A1 = 10^8
A2 = 10^6
A3 = 10^5
A4 = 10
A11 = {{Q1}}
A12 = {{Q2}}
A13 = {{Q3}}
A14 = {{Q4}}</t>
  </si>
  <si>
    <t>&lt;p&gt;Un número se puede descomponer como la suma de sus cifras multiplicadas por una potencia de base 10.&lt;/p&gt;
Tabla:
CMM, DMM, UMM, CM, DM, M, C, D, U
{{Q1}}, 0, 0, 0, 0, 0, 0, 0, 0
{{Q2}}, 0, 0, 0, 0, 0, 0
{{Q3}}, 0, 0, 0, 0, 0
{{Q4}}, 0</t>
  </si>
  <si>
    <t>{"id":"M4-NyO-16a-E-1","stimulus":"&lt;p&gt;Observe o exemplo de decomposição e, em seguida, escreva a decomposição do número indicado abaixo.&lt;/p&gt;&lt;p style=\"text-align: center\"&gt;{{Q5}}{{Q6}}{{Q7}}{{Q8}} = {{Q5}} × 10&lt;sup&gt;3&lt;/sup&gt; + {{Q6}} × 10&lt;sup&gt;2&lt;/sup&gt; + {{Q7}} × 10 + {{Q8}}&lt;/p&gt;","template":"&lt;p style=\"text-align: center\"&gt;{{Q1}}0{{Q2}} {{Q3}}00 0{{Q4}}0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6\""},{"name":"A13","label":"{{function}}","function":"{{Q3}}"},{"name":"A3","label":"{{function}}","function":"\"10^5\""},{"name":"A14","label":"{{function}}","function":"{{Q4}}"},{"name":"A4","label":"{{function}}","function":"10"}],"uniques":true},"algorithm":{"name":"calculateOperation","params":{"method":"equivLiteral","keyboard":"INTERMEDIATE"}}}</t>
  </si>
  <si>
    <t>Descompone un número como suma de multiplicaciones de un dígito por una potencia de base 11</t>
  </si>
  <si>
    <t>{{Q1}}00 {{Q2}}0{{Q3}} 00{{Q4}} = {{A11}} × {{A1}} + {{A12}} × {{A2}} + {{A13}} × {{A3}} + {{A14}}</t>
  </si>
  <si>
    <t>A1 = 10^8
A2 = 10^5
A3 = 10^3
A11 = {{Q1}}
A12 = {{Q2}}
A13 = {{Q3}}
A14 = {{Q4}}</t>
  </si>
  <si>
    <t>&lt;p&gt;Un número se puede descomponer como la suma de sus cifras multiplicadas por una potencia de base 10.&lt;/p&gt;
Tabla:
CMM, DMM, UMM, CM, DM, M, C, D, U
{{Q1}}, 0, 0, 0, 0, 0, 0, 0, 0
{{Q2}}, 0, 0, 0, 0, 0
{{Q3}}, 0, 0
{{Q4}}</t>
  </si>
  <si>
    <t>{"id":"M4-NyO-16a-E-2","stimulus":"&lt;p&gt;Observe o exemplo de decomposição e, em seguida, escreva a decomposição do número indicado abaixo.&lt;/p&gt;&lt;p style=\"text-align: center\"&gt;{{Q5}}{{Q6}}{{Q7}}{{Q8}} = {{Q5}} × 10&lt;sup&gt;3&lt;/sup&gt; + {{Q6}} × 10&lt;sup&gt;2&lt;/sup&gt; + {{Q7}} × 10 + {{Q8}}&lt;/p&gt;","template":"&lt;p style=\"text-align: center\"&gt;{{Q1}}00 {{Q2}}0{{Q3}} 00{{Q4}}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5\""},{"name":"A13","label":"{{function}}","function":"{{Q3}}"},{"name":"A3","label":"{{function}}","function":"\"10^3\""},{"name":"A14","label":"{{function}}","function":"{{Q4}}"}],"uniques":true},"algorithm":{"name":"calculateOperation","params":{"method":"equivLiteral","keyboard":"INTERMEDIATE"}}}</t>
  </si>
  <si>
    <t>Descompone un número como suma de multiplicaciones de un dígito por una potencia de base 12</t>
  </si>
  <si>
    <t>{{Q1}}{{Q2}}0 00{{Q3}} {{Q4}}00 = {{A11}} × {{A1}} + {{A12}} × {{A2}} + {{A13}} × {{A3}} + {{A14}} × {{A4}}</t>
  </si>
  <si>
    <t>A1 = 10^8
A2 = 10^7
A3 = 10^3
A4 = 10^2
A11 = {{Q1}}
A12 = {{Q2}}
A13 = {{Q3}}
A14 = {{Q4}}</t>
  </si>
  <si>
    <t>&lt;p&gt;Un número se puede descomponer como la suma de sus cifras multiplicadas por una potencia de base 10.&lt;/p&gt;
Tabla:
CMM, DMM, UMM, CM, DM, M, C, D, U
{{Q1}}, 0, 0, 0, 0, 0, 0, 0, 0
{{Q2}}, 0, 0, 0, 0, 0, 0, 0
{{Q3}}, 0, 0, 0
{{Q4}}, 0, 0</t>
  </si>
  <si>
    <t>{"id":"M4-NyO-16a-E-3","stimulus":"&lt;p&gt;Observe o exemplo de decomposição e, em seguida, escreva a decomposição do número indicado abaixo.&lt;/p&gt;&lt;p style=\"text-align: center\"&gt;{{Q5}}{{Q6}}{{Q7}}{{Q8}} = {{Q5}} × 10&lt;sup&gt;3&lt;/sup&gt; + {{Q6}} × 10&lt;sup&gt;2&lt;/sup&gt; + {{Q7}} × 10 + {{Q8}}&lt;/p&gt;","template":"&lt;p style=\"text-align: center\"&gt;{{Q1}}{{Q2}}0 00{{Q3}} {{Q4}}00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7\""},{"name":"A13","label":"{{function}}","function":"{{Q3}}"},{"name":"A3","label":"{{function}}","function":"\"10^3\""},{"name":"A14","label":"{{function}}","function":"{{Q4}}"},{"name":"A4","label":"{{function}}","function":"\"10^2\""}],"uniques":true},"algorithm":{"name":"calculateOperation","params":{"method":"equivLiteral","keyboard":"INTERMEDIATE"}}}</t>
  </si>
  <si>
    <t>{{Q1}} × 10&lt;sup&gt;4&lt;/sup&gt; + {{Q2}} × 10&lt;sup&gt;3&lt;/sup&gt; + {{Q3}} × 10&lt;sup&gt;2&lt;/sup&gt; + {{Q4}} × 10 + {{Q5}} personas van a participar en un sorteo para ganar un coche. Escribe esta cantidad en forma de número natural.</t>
  </si>
  <si>
    <t>Van a participar {{A1}} personas.</t>
  </si>
  <si>
    <t>Q1-Q5 = Min: 1; Max = 9; Step = 1</t>
  </si>
  <si>
    <t>A1 = {{Q1}}*10000+{{Q2}}*1000+{{Q3}}*100+{{Q4}}*10+{{Q5}}</t>
  </si>
  <si>
    <t>&lt;p&gt;El número de participantes se puede descomponer como la suma de sus cifras multiplicadas por una potencia de base 10.&lt;/p&gt;&lt;p&gt;{{Q1}} × 10&lt;sup&gt;4&lt;/sup&gt; + {{Q2}} × 10&lt;sup&gt;3&lt;/sup&gt; + {{Q3}} × 10&lt;sup&gt;2&lt;/sup&gt; + {{Q4}} × 10 + {{Q5}} = {{T1}} + {{T2}} + {{T3}} + {{T4}} + {{Q5}} = {{A1}}&lt;/p&gt;</t>
  </si>
  <si>
    <t>T1 = {{Q1}}*10000
T2 = {{Q2}}*1000
T3 = {{Q3}}*100
T4 = {{Q4}}*10</t>
  </si>
  <si>
    <t>{"id":"M4-NyO-16a-A-1","stimulus":"&lt;p style=\"text-align: center\"&gt;{{Q1}} × 10&lt;sup&gt;4&lt;/sup&gt; + {{Q2}} × 10&lt;sup&gt;3&lt;/sup&gt; + {{Q3}} × 10&lt;sup&gt;2&lt;/sup&gt; + {{Q4}} × 10 + {{Q5}} pessoas irão participar de um sorteio para ganhar um carro. Escreva essa quantidade como um número natural.&lt;/p&gt;","template":"&lt;p&gt;Irão participar {{response}} pessoas.&lt;/p&gt;","hint":"&lt;p&gt;Um número pode ser decomposto como a soma de seus algarismos multiplicados por potências de base de 10.&lt;/p&gt;","feedback":"&lt;p&gt;O número de participantes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t>
  </si>
  <si>
    <t>Unas protectoras de animales dicen que han recogido en los últimos años {{Q1}} × 10&lt;sup&gt;4&lt;/sup&gt; + {{Q2}} × 10&lt;sup&gt;3&lt;/sup&gt; + {{Q3}} × 10&lt;sup&gt;2&lt;/sup&gt; + {{Q4}} × 10 mascotas abandonadas. Escribe esta cantidad como un número natural.</t>
  </si>
  <si>
    <t>Han recogido {{A1}} mascotas.</t>
  </si>
  <si>
    <t>Q1-Q4 = Min = 1; Max = 9; Step = 1</t>
  </si>
  <si>
    <t>A1 = {{Q1}}*10000+{{Q2}}*1000+{{Q3}}*100+{{Q4}}*10</t>
  </si>
  <si>
    <t>&lt;p&gt;El número de mascotas se puede descomponer como la suma de sus cifras multiplicadas por una potencia de base 10.&lt;/p&gt;&lt;p&gt;{{Q1}} × 10&lt;sup&gt;4&lt;/sup&gt; + {{Q2}} × 10&lt;sup&gt;3&lt;/sup&gt; + {{Q3}} × 10&lt;sup&gt;2&lt;/sup&gt; + {{Q4}} × 10 = {{T1}} + {{T2}} + {{T3}} + {{T4}} = {{A1}}&lt;/p&gt;</t>
  </si>
  <si>
    <t>{"id":"M4-NyO-16a-A-2","stimulus":"&lt;p&gt;Uma ONG protetora de animais afirma ter resgatado nos últimos anos {{Q1}} × 10&lt;sup&gt;4&lt;/sup&gt; + {{Q2}} × 10&lt;sup&gt;3&lt;/sup&gt; + {{Q3}} × 10&lt;sup&gt;2&lt;/sup&gt; + {{Q4}} × 10 animais abandonados. Escreva essa quantidade como um número natural.&lt;/p&gt;","template":"&lt;p&gt;Foram resgatados {{response}} animais.&lt;/p&gt;","hint":"&lt;p&gt;Um número pode ser decomposto como a soma de seus algarismos multiplicados por potências de base de 10.&lt;/p&gt;","feedback":"&lt;p&gt;O número de animais resgatados pode ser decomposto como a soma de seus algarismos multiplicados por potências de base de 10.&lt;/p&gt;&lt;p style=\"text-align: center\"&gt;{{Q1}} × 10&lt;sup&gt;4&lt;/sup&gt; + {{Q2}} × 10&lt;sup&gt;3&lt;/sup&gt; + {{Q3}} × 10&lt;sup&gt;2&lt;/sup&gt; + {{Q4}} × 10 = {{T1}} + {{T2}} + {{T3}} + {{T4}} = {{A1}}&lt;/p&gt;","seed":{"parameters":[{"name":"Q1","label":null,"min":1,"max":9,"step":1},{"name":"Q2","label":null,"min":1,"max":9,"step":1},{"name":"Q3","label":null,"min":1,"max":9,"step":1},{"name":"Q4","label":null,"min":1,"max":9,"step":1}],"calculated":[{"name":"T1","label":"{{function}}","function":"{{Q1}}*10000","temp":true},{"name":"T2","label":"{{function}}","function":"{{Q2}}*1000","temp":true},{"name":"T3","label":"{{function}}","function":"{{Q3}}*100","temp":true},{"name":"T4","label":"{{function}}","function":"{{Q4}}*10","temp":true},{"name":"A1","label":"{{function}}","function":"{{Q1}}*10000+{{Q2}}*1000+{{Q3}}*100+{{Q4}}*10"}],"uniques":true},"algorithm":{"name":"calculateOperation","params":{"method":"equivLiteral","keyboard":"INTERMEDIATE"}}}</t>
  </si>
  <si>
    <t>Un ciclista ha recorrido {{Q1}} × 10&lt;sup&gt;4&lt;/sup&gt; + {{Q2}} × 10&lt;sup&gt;3&lt;/sup&gt; + {{Q3}} × 10&lt;sup&gt;2&lt;/sup&gt; + {{Q4}} × 10 + {{Q5}} m durante el fin de semana. Expresa esta cantidad como un número natural.</t>
  </si>
  <si>
    <t>Ha recorrido {{A1}} m.</t>
  </si>
  <si>
    <t>Q1-Q5 = Min = 1; Max = 9; Step = 1</t>
  </si>
  <si>
    <t>&lt;p&gt;Los metros se pueden expresar como la suma de sus cifras multiplicadas por una potencia de base 10.&lt;/p&gt;&lt;p&gt;{{Q1}} × 10&lt;sup&gt;4&lt;/sup&gt; + {{Q2}} × 10&lt;sup&gt;3&lt;/sup&gt; + {{Q3}} × 10&lt;sup&gt;2&lt;/sup&gt; + {{Q4}} × 10 + {{Q5}} = {{T1}} + {{T2}} + {{T3}} + {{T4}} + {{Q5}} = {{A1}}&lt;/p&gt;</t>
  </si>
  <si>
    <t>{"id":"M4-NyO-16a-A-3","stimulus":"&lt;p&gt;Um ciclista pedalou {{Q1}} × 10&lt;sup&gt;4&lt;/sup&gt; + {{Q2}} × 10&lt;sup&gt;3&lt;/sup&gt; + {{Q3}} × 10&lt;sup&gt;2&lt;/sup&gt; + {{Q4}} × 10 + {{Q5}} m durante o fim de semana. Expresse essa quantidade como um número natural.&lt;/p&gt;","template":"&lt;p&gt;Ele pedalou {{response}} m.&lt;/p&gt;","hint":"&lt;p&gt;Um número pode ser decomposto como a soma de seus algarismos multiplicados por potências de base de 10.&lt;/p&gt;","feedback":"&lt;p&gt;O número de metros pedalados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t>
  </si>
  <si>
    <t>M4-NyO-17a</t>
  </si>
  <si>
    <t>Nombra los términos de la división: dividendo, divisor, cociente y resto</t>
  </si>
  <si>
    <t>A partir de esta división, selecciona cuáles de estas afirmaciones son correctas.
{{T1}} : {{Q1}} = {{Q2}} y {{Q3}}
{{T1}} es el dividendo.*
{{Q1}} es el divisor.*
{{Q2}} es el cociente.*
{{Q3}} es el resto.*
{{T1}} es el divisor.
{{T1}} es el cociente.
{{Q1}} es el dividendo.
{{Q1}} es el cociente.
{{Q2}} es el resto.
{{Q2}} es el divisor.
{{Q3}} es el dividendo.
(Se ven 3, 2 correctas)</t>
  </si>
  <si>
    <t>Multiple choice</t>
  </si>
  <si>
    <t>Q1 = Mín = 3; Máx = 9; step = 1
Q2 = Mín = 3; Máx = 9; step = 1
Q3 = List = 1, 2</t>
  </si>
  <si>
    <t>T1 = {{Q1}}*{{Q2}}+{{Q3}}</t>
  </si>
  <si>
    <t>dividendo : divisor = cociente + resto</t>
  </si>
  <si>
    <t>&lt;p&gt;Los términos de la división son:&lt;/p&gt;&lt;p&gt;dividendo : divisor = cociente + resto&lt;/p&gt;
A5 = &lt;p&gt;{{T1}} es el dividendo.&lt;/p&gt;
A6 = &lt;p&gt;{{T1}} es el dividendo.&lt;/p&gt;
A7 = &lt;p&gt;{{Q1}} es el divisor.&lt;/p&gt;
A8 = &lt;p&gt;{{Q1}} es el divisor.&lt;/p&gt;
A9 = &lt;p&gt;{{Q2}} es el cociente.&lt;/p&gt;
A10 = &lt;p&gt;{{Q2}} es el cociente.&lt;/p&gt;
A11 = &lt;p&gt;{{Q3}} es el resto.&lt;/p&gt;</t>
  </si>
  <si>
    <t>{"id":"M4-NyO-17a-I-1","stimulus":"&lt;p&gt;De acordo com a divisão a seguir, selecione quais das afirmações estão corretas.&lt;/p&gt;&lt;p style=\"text-align: center\"&gt;{{T1}} : {{Q1}} = {{Q2}} e {{Q3}}&lt;/p&gt;","hint":"&lt;p style=\"text-align: center\"&gt;dividendo : divisor = quociente + resto&lt;/p&gt;","feedback":"&lt;p&gt;Os termos da divisão são:&lt;/p&gt;&lt;p style=\"text-align: center\"&gt;dividendo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multiple response","params":{"countCorrect":2,"countIncorrect":1,"showCheckIcon":true}}}</t>
  </si>
  <si>
    <t>Nombra los términos de esta división.
{{T1}} : {{Q1}} = {{Q2}}</t>
  </si>
  <si>
    <t>{{T1}} es el {{A1}}.
{{Q1}} es el {{A2}}.
{{Q2}} es el {{A3}}.</t>
  </si>
  <si>
    <t>Q1 = Mín = 2; Máx = 10; Step = 1
Q2 = Mín = 2; Máx = 10; Step = 1</t>
  </si>
  <si>
    <t>T1 = {{Q1}}*{{Q2}}
A1 = "dividendo"
A2 = "divisor"
A3 = "cociente"</t>
  </si>
  <si>
    <t>&lt;p&gt;Los términos de la división son:&lt;/p&gt;&lt;p&gt;dividendo : divisor = cociente + resto&lt;/p&gt;</t>
  </si>
  <si>
    <t>{"id":"M4-NyO-17a-E-1","stimulus":"&lt;p&gt;Nomeie os termos da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dendo"},{"name":"A2","label":"divisor"},{"name":"A3","label":"quociente"}],"uniques":true},"algorithm":{"name":"calculateOperation","template":"Cloze with text"}}</t>
  </si>
  <si>
    <t>{{Q1}} es el {{A1}}.
{{T1}} es el {{A2}}.
{{Q2}} es el {{A3}}.</t>
  </si>
  <si>
    <t>T1 = {{Q1}}*{{Q2}}
A1 = "divisor"
A2 = "dividendo"
A3 = "cociente"</t>
  </si>
  <si>
    <t>{"id":"M4-NyO-17a-E-2","stimulus":"&lt;p&gt;Nomeie os termos da divisão.&lt;/p&gt;&lt;p style=\"text-align: center\"&gt;{{T1}} : {{Q1}} = {{Q2}}&lt;/p&gt;","template":"&lt;p&gt;{{Q1}} é o {{response}}.&lt;/p&gt;&lt;p&gt;{{T1}}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sor"},{"name":"A2","label":"dividendo"},{"name":"A3","label":"quociente"}],"uniques":true},"algorithm":{"name":"calculateOperation","template":"Cloze with text"}}</t>
  </si>
  <si>
    <t>{{Q2}} es el {{A1}}.
{{Q1}} es el {{A2}}.
{{T1}} es el {{A3}}.</t>
  </si>
  <si>
    <t>T1 = {{Q1}}*{{Q2}}
A1 = "cociente"
A2 = "divisor"
A3 = "dividendo"</t>
  </si>
  <si>
    <t>{"id":"M4-NyO-17a-E-3","stimulus":"&lt;p&gt;Nomeie os termos da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t>
  </si>
  <si>
    <t>M4-NyO-35a</t>
  </si>
  <si>
    <t>Comprueba que una división está bien hecha usando la prueba de la división (divid. de 2 cifras; divis., coc. y rest. de 1 cifra)</t>
  </si>
  <si>
    <t>A partir de este cálculo, selecciona cómo se escribe la prueba de la división.
{{Q1}} : {{Q2}} = {{T1}}, con resto = {{T2}}
{{Q1}} = {{Q2}} × {{T1}} + {{T2}} *
{{Q2}} = {{Q1}} × {{T1}} + {{T2}}
{{Q1}} = {{Q2}} + {{T1}} + {{T2}}
{{Q1}} = {{Q2}} × {{T1}} × {{T2}}
{{Q1}} = {{Q2}} × ({{T1}} + {{T2}})
Se ven 3, 1 es correcto</t>
  </si>
  <si>
    <t>Q1 = mín = 10; máx = 39; step = 1
Q2 = mín = 4; máx = 9; step = 1</t>
  </si>
  <si>
    <t>T1 = math.floor({{Q1}}/{{Q2}})
T2 = {{Q1}}-{{Q2}}*{{T1}}</t>
  </si>
  <si>
    <t>Con la prueba de la división se comprueba si una división se ha calculado correctamente.</t>
  </si>
  <si>
    <t>&lt;p&gt;Con la prueba de la división se comprueba si una división se ha calculado correctamente.&lt;/p&gt;</t>
  </si>
  <si>
    <t>{"id":"M4-NyO-35a-I-1","stimulus":"&lt;p&gt;Selecione qual opção representa o cálculo da prova real da divisão a seguir.&lt;/p&gt;&lt;p style=\"text-align: center\"&gt;{{Q1}} : {{Q2}} = {{T1}}, com resto = {{T2}}&lt;/p&gt;","hint":"&lt;p&gt;Com a prova real da divisão pode-se verificar se uma divisão foi calculada corretamente.&lt;/p&gt;","feedback":"&lt;p&gt;Com a prova real da divisão pode-se verificar se uma divisão foi calculada corretamente.&lt;/p&gt;","seed":{"parameters":[{"name":"Q1","label":null,"min":10,"max":39,"step":1},{"name":"Q2","label":null,"min":4,"max":9,"step":1}],"calculated":[{"name":"T1","label":"{{function}}","function":"math.floor({{Q1}}/{{Q2}})","temp":true},{"name":"T2","label":"{{function}}","function":"{{Q1}}-{{Q2}}*{{T1}}","temp":true},{"name":"A1","label":"{{Q1}} = {{Q2}} × {{T1}} + {{T2}}"},{"name":"A2","label":"{{Q2}} = {{Q1}} × {{T1}} + {{T2}}","incorrect":true},{"name":"A3","label":"{{Q1}} = {{Q2}} + {{T1}} + {{T2}}","incorrect":true},{"name":"A4","label":"{{Q1}} = {{Q2}} × {{T1}} × {{T2}}","incorrect":true},{"name":"A5","label":"{{Q1}} = {{Q2}} × ({{T1}} + {{T2}})","incorrect":true}],"uniques":true},"algorithm":{"name":"trueFalse","template":"Multiple choice – standard","params":{"countCorrect":1,"countIncorrect":2,"showCheckIcon":false,"columns":3}}}</t>
  </si>
  <si>
    <t>Si en una división el divisor es {{Q2}}, el cociente es {{T1}} y el resto es {{T2}}, ¿cuál es el valor del dividendo?</t>
  </si>
  <si>
    <t>El dividendo vale {{A1}}.</t>
  </si>
  <si>
    <t>T1 = math.floor({{Q1}}/{{Q2}})
T2 = {{Q1}}-{{Q2}}*{{T1}}
A1 = {{Q1}}</t>
  </si>
  <si>
    <t>&lt;p&gt;Con la prueba de la división se comprueba si una división se ha calculado correctamente:&lt;/p&gt;&lt;p&gt;divisor × cociente + resto = dividendo&lt;/p&gt;&lt;p&gt;{{Q2}} × {{T1}} + {{T2}} = {{A1}}&lt;/p&gt;</t>
  </si>
  <si>
    <t>{"id":"M4-NyO-35a-E-1","stimulus":"&lt;p&gt;Se em uma divisão o divisor é {{Q2}}, o quociente é {{T1}} e o resto é {{T2}}, qual é o valor do dividendo?&lt;/p&gt;","template":"&lt;p&gt;O dividendo vale {{response}}.&lt;/p&gt;","hint":"&lt;p&gt;Com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 {{T1}} + {{T2}} = {{A1}}&lt;/p&gt;","seed":{"parameters":[{"name":"Q1","label":null,"min":10,"max":39,"step":1},{"name":"Q2","label":null,"min":4,"max":9,"step":1}],"calculated":[{"name":"T1","label":"{{function}}","function":"math.floor({{Q1}}/{{Q2}})","temp":true},{"name":"T2","label":"{{function}}","function":"{{Q1}}-{{Q2}}*{{T1}}","temp":true},{"name":"A1","label":"{{function}}","function":"{{Q1}}"}],"uniques":true},"algorithm":{"name":"calculateOperation","params":{"method":"equivLiteral","keyboard":"NUMERICAL"}}}</t>
  </si>
  <si>
    <t>En una excursión a un refugio de montaña, los estudiantes de 4.º de primaria han ocupado {{Q2}} habitaciones que tienen una capacidad de {{Q1}} personas cada una. Sin embargo, {{Q3}} alumnos se han quedado fuera de este reparto. Utiliza la prueba de la división para saber cuántos estudiantes han ido a la excursión.</t>
  </si>
  <si>
    <t>Han ido {{A1}} estudiantes.</t>
  </si>
  <si>
    <t>Q1= Mín= 5; Máx= 8; Step= 1
Q2= Mín= 6; Máx= 9; Step= 1
Q3= List= 2, 3, 4</t>
  </si>
  <si>
    <t>A1 = {{Q1}}*{{Q2}}+{{Q3}}</t>
  </si>
  <si>
    <t>&lt;p&gt;Con la prueba de la división se comprueba si una división se ha calculado correctamente:&lt;/p&gt;divisor × cociente + resto = dividendo&lt;/p&gt;&lt;p&gt;{{Q1}} estudiantes en cada habitación × {{Q2}} habitaciones + {{Q3}} estudiantes sin habitación = {{A1}} estudiantes&lt;/p&gt;</t>
  </si>
  <si>
    <t>{"id":"M4-NyO-35a-A-1","stimulus":"&lt;p&gt;Em uma excursão para um acampamento de férias, os estudantes do 4º ano do Ensino Fundamental ocuparam {{Q2}} habitações coletivas com capacidade para {{Q1}} pessoas cada. Ainda, {{Q3}} estudantes ficaram de fora dessas habitações, mas ocupando chalés. Aplique a prova real da divisão para descobrir quantos alunos foram à excursão.&lt;/p&gt;","template":"&lt;p&gt;Foram à excursão {{response}} estudantes.&lt;/p&gt;","hint":"&lt;p&gt;Com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estudantes em cada habitação × {{Q2}} habitações + {{Q3}} estudantes em chalés = {{A1}} estudantes&lt;/p&gt;","seed":{"parameters":[{"name":"Q1","label":null,"min":5,"max":8,"step":1},{"name":"Q2","label":null,"min":6,"max":9,"step":1},{"name":"Q3","label":null,"list":[2,3,4]}],"calculated":[{"name":"A1","label":"{{function}}","function":"{{Q1}}*{{Q2}}+{{Q3}}"}],"uniques":true},"algorithm":{"name":"calculateOperation","params":{"method":"equivLiteral","keyboard":"NUMERICAL"}}}</t>
  </si>
  <si>
    <t>Los abuelos de Paula han organizado un banquete para celebrar sus bodas de oro. En el restaurante hay preparadas {{Q2}} mesas y en cada una se sientan {{Q1}} invitados. Sin embargo, {{Q3}} familiares no tienen silla donde sentarse. Utiliza la prueba de la división para calcular cuántos invitados hay en la celebración.</t>
  </si>
  <si>
    <t>En el banquete hay {{A1}} invitados.</t>
  </si>
  <si>
    <t>Q1= Mín= 5; Máx= 9; Step= 1
Q2= Mín= 7; Máx= 9; Step= 1
Q3= List= 2, 3, 4</t>
  </si>
  <si>
    <t>&lt;p&gt;Con la prueba de la división se comprueba si una división se ha calculado correctamente:&lt;/p&gt;divisor × cociente + resto = dividendo&lt;/p&gt;&lt;p&gt;{{Q1}} invitados en cada mesa × {{Q2}} mesas + {{Q3}} invitados sin silla = {{A1}} personas invitadas&lt;/p&gt;</t>
  </si>
  <si>
    <t>{"id":"M4-NyO-35a-A-2","stimulus":"&lt;p&gt;Os avós de Paula organizaram um alomoço para comemorar suas bodas de ouro. No restaurante, {{Q2}} mesas foram preparadas e {{Q1}} convidados sentaram-se em cada uma. No entanto, {{Q3}} membros da família ficaram sem lugar para se sentar. Aplique a prova real da divisão para descobrir quantos convidados foram à comemoração.&lt;/p&gt;","template":"&lt;p&gt;Ao almoço compareceram {{response}} convidados.&lt;/p&gt;","hint":"&lt;p&gt;Com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convidados em cada mesa × {{Q2}} mesas + {{Q3}} convidados sem lugar = {{A1}} pessoas convidadas&lt;/p&gt;","seed":{"parameters":[{"name":"Q1","label":null,"min":5,"max":9,"step":1},{"name":"Q2","label":null,"min":7,"max":9,"step":1},{"name":"Q3","label":null,"list":[2,3,4]}],"calculated":[{"name":"A1","label":"{{function}}","function":"{{Q1}}*{{Q2}}+{{Q3}}"}],"uniques":true},"algorithm":{"name":"calculateOperation","params":{"method":"equivLiteral","keyboard":"NUMERICAL"}}}</t>
  </si>
  <si>
    <t>Un profesor ha dividido la clase en {{Q1}} grupos de {{Q2}} estudiantes cada uno para realizar un trabajo sobre los vertebrados. Sin embargo, en el reparto, han quedado {{Q3}} alumnos sin grupo. Utiliza la prueba de la división para calcular cuántos estudiantes hay en el aula.</t>
  </si>
  <si>
    <t>Hay {{A1}} estudiantes.</t>
  </si>
  <si>
    <t>Q1= Mín= 4; Máx= 6; Step= 1
Q2= Mín= 4; Máx= 6; Step= 1
Q3= List= 2, 3</t>
  </si>
  <si>
    <t>&lt;p&gt;Con la prueba de la división se comprueba si una división se ha calculado correctamente:&lt;/p&gt;divisor × cociente + resto = dividendo&lt;/p&gt;&lt;p&gt;{{Q2}} estudiantes en cada grupo × {{Q1}} grupos + {{Q3}} estudiantes sin grupo = {{A1}} estudiantes&lt;/p&gt;</t>
  </si>
  <si>
    <t>{"id":"M4-NyO-35a-A-3","stimulus":"&lt;p&gt;Um professor inicialmente dividiu a turma em {{Q1}} grupos de {{Q2}} alunos cada um para fazer um projeto sobre animais vertebrados. No entanto, na distribuição, {{Q3}} alunos ficaram sem grupo. Aplique a prova real da divisão para calcular quantos alunos há na sala de aula.&lt;/p&gt;","template":"&lt;p&gt;Há {{response}} alunos.&lt;/p&gt;","hint":"&lt;p&gt;Com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alunos em cada grupo × {{Q1}} grupos + {{Q3}} alunos sem grupo = {{A1}} alunos&lt;/p&gt;","seed":{"parameters":[{"name":"Q1","label":null,"min":4,"max":6,"step":1},{"name":"Q2","label":null,"min":4,"max":6,"step":1},{"name":"Q3","label":null,"list":[2,3]}],"calculated":[{"name":"A1","label":"{{function}}","function":"{{Q1}}*{{Q2}}+{{Q3}}"}],"uniques":true},"algorithm":{"name":"calculateOperation","params":{"method":"equivLiteral","keyboard":"NUMERICAL"}}}</t>
  </si>
  <si>
    <t>M4-NyO-35b</t>
  </si>
  <si>
    <t>Completa divisiones en las que el dividendo, el divisor o el cociente son desconocidos (divid. de 2 o 3 cifras, divis. de 1 cifra)</t>
  </si>
  <si>
    <t>En la siguiente división, ¿cuál es el valor de ⬤?
⬤ : {{Q2}} = {{Q1}}
⬤ = {{T1}}*
⬤ = {{T2}}
⬤ = {{T3}}
⬤ = {{T4}}
(se muestran 3 opciones, 1 es correcta)</t>
  </si>
  <si>
    <t>Q1 = List = 5, 6, 7, 8, 9
Q2 = 2, 3, 4</t>
  </si>
  <si>
    <t>T1 = {{Q1}}*{{Q2}}
T2 = math.floor({{Q1}}/{{Q2}})
T3 = {{Q1}}+{{Q2}}
T4 = math.abs({{Q1}}-{{Q2}})</t>
  </si>
  <si>
    <t>&lt;p&gt;La prueba de la división dice que:&lt;/p&gt;&lt;p&gt;dividendo = divisor × cociente + resto&lt;p&gt;</t>
  </si>
  <si>
    <t>&lt;p&gt;La prueba de la división dice que:&lt;/p&gt;&lt;p&gt;dividendo = divisor × cociente + resto&lt;/p&gt;&lt;p&gt;Por tanto:&lt;/p&gt;&lt;p&gt;⬤ = {{Q2}} × {{Q1}} = {{T1}}&lt;/p&gt;</t>
  </si>
  <si>
    <t>{"id":"M4-NyO-35b-I-1","stimulus":"&lt;p&gt;Na divisão a seguir, qual é o valor de ⬤?&lt;/p&gt;&lt;p style=\"text-align: center\"&gt;⬤ : {{Q2}} = {{Q1}}&lt;/p&gt;","hint":"&lt;p&gt;A prova real da divisão diz que:&lt;/p&gt;&lt;p style=\"text-align: center\"&gt;dividendo = divisor × quociente + resto&lt;/p&gt;","feedback":"&lt;p&gt;A prova real da divisão diz que:&lt;/p&gt;&lt;p style=\"text-align: center\"&gt;dividendo = divisor × quociente + resto&lt;/p&gt;&lt;p&gt;Portanto:&lt;/p&gt;&lt;p style=\"text-align: center\"&gt;⬤ = {{Q2}} × {{Q1}} = {{T1}}&lt;/p&gt;","seed":{"parameters":[{"name":"Q1","label":null,"list":[5,6,7,8,9]},{"name":"Q2","label":null,"list":[2,3,4]}],"calculated":[{"name":"T1","label":"{{function}}","function":"{{Q1}}*{{Q2}}","temp":true},{"name":"A1","label":"⬤ = {{function}}","function":"{{Q1}}*{{Q2}}"},{"name":"A2","label":"⬤ = {{function}}","function":"math.floor({{Q1}}/{{Q2}})","incorrect":true},{"name":"A3","label":"⬤ = {{function}}","function":"{{Q1}}+{{Q2}}","incorrect":true},{"name":"A4","label":"⬤ = {{function}}","function":"math.abs({{Q1}}-{{Q2}})","incorrect":true}],"uniques":true},"algorithm":{"name":"trueFalse","template":"Multiple choice – standard","params":{"countCorrect":1,"countIncorrect":2,"showCheckIcon":false,"columns":3}}}</t>
  </si>
  <si>
    <t>En la siguiente división, ¿cuál es el valor de ⬤?
{{T1}} : ⬤ = {{Q1}}
⬤ = {{Q2}}*
⬤ = {{T2}}
⬤ = {{T3}}
⬤ = {{T4}}
(se muestran 3 opciones, 1 es correcta)</t>
  </si>
  <si>
    <t>Q1= Mín= 10; Máx= 30; Step= 1
Q2= Mín= 2; Máx= 9; Step= 1</t>
  </si>
  <si>
    <t>T1 = {{Q1}}*{{Q2}}
T2 = {{Q1}}+1
T3 = {{Q1}}-1
T4 = {{Q2}}+1</t>
  </si>
  <si>
    <t>&lt;p&gt;La prueba de la división dice que:&lt;/p&gt;&lt;p&gt;dividendo = divisor × cociente + resto&lt;/p&gt;&lt;p&gt;Por tanto, ⬤ es un número que cumple esta condición: {{T1}} = ⬤ × {{Q1}}.&lt;/p&gt;</t>
  </si>
  <si>
    <t>{"id":"M4-NyO-35b-I-2","stimulus":"&lt;p&gt;Na divisão a seguir, qual é o valor de ⬤?&lt;/p&gt;&lt;p style=\"text-align: center\"&gt;{{T1}} : ⬤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{{Q1}}.&lt;/p&gt;","seed":{"parameters":[{"name":"Q1","label":null,"min":10,"max":30,"step":1},{"name":"Q2","label":null,"min":2,"max":9,"step":1}],"calculated":[{"name":"T1","label":"{{function}}","function":"{{Q1}}*{{Q2}}","temp":true},{"name":"A1","label":"⬤ = {{Q2}}","function":"{{Q2}}"},{"name":"A2","label":"⬤ = {{function}}","function":"{{Q1}}+1","incorrect":true},{"name":"A3","label":"⬤ = {{function}}","function":"{{Q1}}-1","incorrect":true},{"name":"A4","label":"⬤ = {{function}}","function":"{{Q2}}+1","incorrect":true}],"uniques":true},"algorithm":{"name":"trueFalse","template":"Multiple choice – standard","params":{"countCorrect":1,"countIncorrect":2,"showCheckIcon":false,"columns":3}}}</t>
  </si>
  <si>
    <t>Completa la siguiente división.</t>
  </si>
  <si>
    <t>{{A1}} : {{Q2}} = {{Q1}}</t>
  </si>
  <si>
    <t>Q1 = Mín = 10; Máx = 50; Step = 1
Q2 = Mín = 2; Máx = 9; Step = 1</t>
  </si>
  <si>
    <t>&lt;p&gt;La prueba de la división dice que:&lt;/p&gt;&lt;p&gt;dividendo = divisor × cociente + resto&lt;/p&gt;&lt;p&gt;Por tanto, ⬤ es un número que cumple esta condición: ⬤ = {{Q2}} × {{Q1}} = {{A1}}&lt;/p&gt;</t>
  </si>
  <si>
    <t>{"id":"M4-NyO-35b-E-1","stimulus":"&lt;p&gt;Complete a seguinte divisão.&lt;/p&gt;","template":"&lt;p style=\"text-align: center\"&gt;{{response}} : {{Q2}}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 = {{Q2}} × {{Q1}} = {{A1}}&lt;/p&gt;","seed":{"parameters":[{"name":"Q1","label":null,"min":10,"max":50,"step":1},{"name":"Q2","label":null,"min":2,"max":9,"step":1}],"calculated":[{"name":"A1","label":"{{function}}","function":"{{Q1}}*{{Q2}}"}],"uniques":true},"algorithm":{"name":"calculateOperation","params":{"method":"equivLiteral","keyboard":"NUMERICAL"}}}</t>
  </si>
  <si>
    <t>{{T1}} : {{A1}} = {{Q1}}</t>
  </si>
  <si>
    <t>T1 = {{Q1}}*{{Q2}}
A1 = {{Q2}}</t>
  </si>
  <si>
    <t>&lt;p&gt;La prueba de la división dice que:&lt;/p&gt;&lt;p&gt;dividendo = divisor × cociente + resto&lt;/p&gt;&lt;p&gt;Por tanto, ⬤ es un número que cumple esta condición: {{T1}} = ⬤ × {{Q1}}&lt;/p&gt;</t>
  </si>
  <si>
    <t>{"id":"M4-NyO-35b-E-2","stimulus":"&lt;p&gt;Complete a seguinte divisão.&lt;/p&gt;","template":"&lt;p style=\"text-align: center\"&gt;{{T1}} : {{response}}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50,"step":1},{"name":"Q2","label":null,"min":2,"max":9,"step":1}],"calculated":[{"name":"T1","label":"{{function}}","function":"{{Q1}}*{{Q2}}","temp":true},{"name":"A1","label":"{{function}}","function":"{{Q2}}"}],"uniques":true},"algorithm":{"name":"calculateOperation","params":{"method":"equivLiteral","keyboard":"NUMERICAL"}}}</t>
  </si>
  <si>
    <t>Mario ha dividido su colección de monedas antiguas en {{Q1}} cofres, por lo que en cada uno ha guardado {{Q2}} monedas. ¿Cuántas tiene en total?</t>
  </si>
  <si>
    <t>Tiene {{A1}} monedas.</t>
  </si>
  <si>
    <t>Q1= Mín = 2 ; Máx = 9 ; Step = 1
Q2= Mín = 5 ; Máx = 10 ; Step = 1</t>
  </si>
  <si>
    <t>&lt;p&gt;La operación del enunciado es:&lt;/p&gt;&lt;p&gt;... : {{Q1}} cofres = {{Q2}} monedas en cada cofre&lt;/p&gt;</t>
  </si>
  <si>
    <t>&lt;p&gt;La operación del enunciado es:&lt;/p&gt;&lt;p&gt;... : {{Q1}} cofres = {{Q2}} monedas en cada cofre&lt;/p&gt;&lt;p&gt;Según la prueba de la división:&lt;/p&gt;&lt;p&gt;dividendo = divisor × cociente + resto&lt;/p&gt;&lt;p&gt;Por tanto, las monedas de Mario son:&lt;/p&gt;&lt;p&gt;dividendo = {{Q1}} × {{Q2}} = {{T1}}&lt;/p&gt;</t>
  </si>
  <si>
    <t>{"id":"M4-NyO-35b-A-1","stimulus":"&lt;p&gt;Mário dividiu sua coleção de moedas antigas em {{Q1}} caixas, nas quais ele guardou {{Q2}} moedas em cada uma. Quantas moedas Mário tem no total?&lt;/p&gt;","template":"&lt;p&gt;Ele tem {{response}} moedas.&lt;/p&gt;","hint":"&lt;p&gt;De acordo com o enunciado, tem-se:&lt;/p&gt;&lt;p style=\"text-align: center\"&gt;... : {{Q1}} caixas = {{Q2}} moedas em cada caixa&lt;/p&gt;","feedback":"&lt;p&gt;De acordo com o enunciado, tem-se:&lt;/p&gt;&lt;p style=\"text-align: center\"&gt;... : {{Q1}} caixas = {{Q2}} moedas em cada caixa&lt;/p&gt;&lt;p&gt;Aplicando a prova real da divisão, tem-se:&lt;/p&gt;&lt;p style=\"text-align: center\"&gt;dividendo = divisor × quociente + resto&lt;/p&gt;&lt;p&gt;Portanto, o número de moedas que Mário tem é:&lt;/p&gt;&lt;p style=\"text-align: center\"&gt;dividendo = {{Q1}} × {{Q2}} = {{T1}}&lt;/p&gt;","seed":{"parameters":[{"name":"Q1","label":null,"min":2,"max":9,"step":1},{"name":"Q2","label":null,"min":5,"max":10,"step":1}],"calculated":[{"name":"T1","label":"{{function}}","function":"{{Q1}}*{{Q2}}","temp":true},{"name":"A1","label":"{{function}}","function":"{{Q1}}*{{Q2}}"}],"uniques":true},"algorithm":{"name":"calculateOperation","params":{"method":"equivLiteral","keyboard":"NUMERICAL"}}}</t>
  </si>
  <si>
    <t>Nora ha repartido por su cumpleaños bolsas sorpresa entre {{Q1}} amigos. Como cada uno ha recibido {{Q2}} bolsas, ¿cuántas ha tenido que comprar?</t>
  </si>
  <si>
    <t>Nora ha comprado {{A1}} bolsas sorpresa.</t>
  </si>
  <si>
    <t>Q1= Mín = 3; Máx = 20; Step = 1
Q2= Mín = 2; Máx = 10 ; Step = 1</t>
  </si>
  <si>
    <t>&lt;p&gt;La operación del enunciado es:&lt;/p&gt;&lt;p&gt;... : {{Q1}} amigos = {{Q2}} bolsas sorpresa por amigo&lt;/p&gt;</t>
  </si>
  <si>
    <t>&lt;p&gt;La operación del enunciado es:&lt;/p&gt;&lt;p&gt;... : {{Q1}} amigos = {{Q2}} bolsas sorpresa por amigo&lt;/p&gt;&lt;p&gt;Según la prueba de la división:&lt;/p&gt;&lt;p&gt;dividendo = divisor × cociente + resto&lt;/p&gt;&lt;p&gt;Por tanto, el número de bolsas sorpresa es:&lt;/p&gt;&lt;p&gt;dividendo = {{Q1}} × {{Q2}} = {{T1}}&lt;/p&gt;</t>
  </si>
  <si>
    <t>{"id":"M4-NyO-35b-A-2","stimulus":"&lt;p&gt;Na sua festa de aniversário, Carolina distribuiu saquinhos surpresa para seus {{Q1}} amigos. Quantos saquinhos Carolina precisou comprar se cada amigo recebeu {{Q2}} deles?&lt;/p&gt;","template":"&lt;p&gt;Carolina comprou {{response}} saquinhos surpresa.&lt;/p&gt;","hint":"&lt;p&gt;De acordo com o enunciado, tem-se:&lt;/p&gt;&lt;p style=\"text-align: center\"&gt;... : {{Q1}} amigos = {{Q2}} saquinhos surpresa por amigo&lt;/p&gt;","feedback":"&lt;p&gt;De acordo com o enunciado, tem-se:&lt;/p&gt;&lt;p style=\"text-align: center\"&gt;... : {{Q1}} amigos = {{Q2}} saquinhos surpresa por amigo&lt;/p&gt;&lt;p&gt;Aplicando a prova real da divisão, tem-se:&lt;/p&gt;&lt;p style=\"text-align: center\"&gt;dividendo = divisor × quociente + resto&lt;/p&gt;&lt;p&gt;Portanto, o número de saquinhos surpresa é:&lt;/p&gt;&lt;p style=\"text-align: center\"&gt;dividendo = {{Q1}} × {{Q2}} = {{T1}}&lt;/p&gt;","seed":{"parameters":[{"name":"Q1","label":null,"min":3,"max":20,"step":1},{"name":"Q2","label":null,"min":2,"max":10,"step":1}],"calculated":[{"name":"T1","label":"{{function}}","function":"{{Q1}}*{{Q2}}","temp":true},{"name":"A1","label":"{{function}}","function":"{{Q1}}*{{Q2}}"}],"uniques":true},"algorithm":{"name":"calculateOperation","params":{"method":"equivLiteral","keyboard":"NUMERICAL"}}}</t>
  </si>
  <si>
    <t>A una floristería han llegado {{Q1}} clientes en busca de un ramo. Como no había suficientes flores para todos, la dueña las ha repartido a partes iguales y ha puesto {{Q2}} en cada ramo. ¿Cuántas flores quedaban en la floristería?</t>
  </si>
  <si>
    <t>Quedaban {{A1}} flores.</t>
  </si>
  <si>
    <t>Q1= Mín= 2; Máx= 8; Step= 1
Q2= Mín= 5; Máx= 20; Step= 1</t>
  </si>
  <si>
    <t>&lt;p&gt;La operación del enunciado es:&lt;/p&gt;&lt;p&gt;... : {{Q1}} clientes = {{Q2}} flores para cada cliente&lt;/p&gt;</t>
  </si>
  <si>
    <t>&lt;p&gt;La operación del enunciado es:&lt;/p&gt;&lt;p&gt;... : {{Q1}} clientes = {{Q2}} flores para cada ramo&lt;/p&gt;&lt;p&gt;La prueba de la división dice que:&lt;/p&gt;&lt;p&gt;dividendo = divisor × cociente + resto&lt;/p&gt;&lt;p&gt;Por tanto, quedaban estas flores:&lt;/p&gt;&lt;p&gt;dividendo = {{Q1}} × {{Q2}} = {{T1}}&lt;/p&gt;</t>
  </si>
  <si>
    <t>{"id":"M4-NyO-35b-A-3","stimulus":"&lt;p&gt;Em uma floricultura chegaram {{Q1}} clientes em busca de um buquê. Como não havia flores suficientes para todos, o proprietário as distribuiu igualmente e colocou {{Q2}} em cada buquê. Quantas flores havia na floricultura&lt;/p&gt;","template":"&lt;p&gt;Havia {{response}} flores.&lt;/p&gt;","hint":"&lt;p&gt;De acordo com o enunciado, tem-se:&lt;/p&gt;&lt;p style=\"text-align: center\"&gt;... : {{Q1}} clientes = {{Q2}} flores para cada cliente&lt;/p&gt;","feedback":"&lt;p&gt;De acordo com o enunciado, tem-se:&lt;/p&gt;&lt;p style=\"text-align: center\"&gt;... : {{Q1}} clientes = {{Q2}} flores para cada buquê&lt;/p&gt;&lt;p&gt;Aplicando a prova real da divisão, tem-se:&lt;/p&gt;&lt;p style=\"text-align: center\"&gt;dividendo = divisor × quociente + resto&lt;/p&gt;&lt;p&gt;Portanto, o número de flores é:&lt;/p&gt;&lt;p style=\"text-align: center\"&gt;dividendo = {{Q1}} × {{Q2}} = {{T1}}&lt;/p&gt;","seed":{"parameters":[{"name":"Q1","label":null,"min":2,"max":8,"step":1},{"name":"Q2","label":null,"min":5,"max":20,"step":1}],"calculated":[{"name":"T1","label":"{{function}}","function":"{{Q1}}*{{Q2}}","temp":true},{"name":"A1","label":"{{function}}","function":"{{Q1}}*{{Q2}}"}],"uniques":true},"algorithm":{"name":"calculateOperation","params":{"method":"equivLiteral","keyboard":"NUMERICAL"}}}</t>
  </si>
  <si>
    <t>M4-NyO-18a</t>
  </si>
  <si>
    <t>Utiliza el algoritmo de la división para divisiones enteras (divid de 2 o 3 cifras; divis de 1 cifra; coc de 2 cifras)</t>
  </si>
  <si>
    <t>Selecciona el cociente y el resto de esta división.
{{T1}} : {{Q1}}</t>
  </si>
  <si>
    <t>Cociente = {{A1}}* / {{A2}} / {{A3}}
Resto = {{A4}} * / {{A5}} / 0</t>
  </si>
  <si>
    <t>Dropdown</t>
  </si>
  <si>
    <t>Q1= List = 4, 5, 6, 7, 8, 9
Q2= Mín= 10; Máx= 99; Step= 1
Q3-Q4= List = 1, 2, 3</t>
  </si>
  <si>
    <t>T1 = {{Q1}}*{{Q2}}+{{Q3}}
A1 = {{Q2}}
A2 = {{Q2}}+10
A3 = {{Q2}}-10
A4 = {{Q3}}
A5 = {{Q4}}</t>
  </si>
  <si>
    <t>Divide el dividendo entre el divisor.</t>
  </si>
  <si>
    <t>&lt;p&gt;Una división es el reparto de un dividendo tantas veces como indica el divisor.&lt;/p&gt;</t>
  </si>
  <si>
    <t>{"id":"M4-NyO-18a-I-1","stimulus":"&lt;p&gt;Selecione o quociente e o resto da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list":[4,5,6,7,8,9]},{"name":"Q2","label":null,"min":10,"max":99,"step":1},{"name":"Q3","label":null,"list":[1,2,3]},{"name":"Q4","label":null,"list":[1,2,3]}],"calculated":[{"name":"T1","label":"{{function}}","function":"{{Q1}}*{{Q2}}+{{Q3}}","temp":true},{"name":"A1","label":"{{function}}","function":"{{Q2}}","group":1},{"name":"A2","label":"{{function}}","function":"{{Q2}}+10","group":1,"incorrect":true},{"name":"A3","label":"{{function}}","function":"{{Q2}}-10","group":1,"incorrect":true},{"name":"A4","label":"{{function}}","function":"{{Q3}}","group":2},{"name":"A5","label":"{{function}}","function":"{{Q4}}","group":2,"incorrect":true},{"name":"A6","label":"{{function}}","function":"0","group":2,"incorrect":true}],"uniques":true},"algorithm":{"name":"groupResponses","template":"Cloze with drop down"}}</t>
  </si>
  <si>
    <t>Calcula esta división.</t>
  </si>
  <si>
    <t>{{T1}} : {{Q1}} = {{A1}}, resto = {{A2}}</t>
  </si>
  <si>
    <t>Q1= List = 4, 5, 6, 7, 8, 9
Q2= Mín= 10; Máx= 99; Step= 1
Q3= List = 1, 2, 3</t>
  </si>
  <si>
    <t>T1 = {{Q1}}*{{Q2}}+{{Q3}}
A1 = {{Q2}}
A2 = {{Q3}}</t>
  </si>
  <si>
    <t>{"id":"M4-NyO-18a-E-1","stimulus":"&lt;p&gt;Calcule a divisão.&lt;/p&gt;","template":"&lt;p style=\"text-align: center\"&gt;{{T1}} : {{Q1}} = {{response}} , resto = {{response}}&lt;/p&gt;","hint":"&lt;p&gt;Divida o dividendo pelo divisor.&lt;/p&gt;","feedback":"&lt;p&gt;A divisão é uma repartição do dividendo em tantas partes iguais quantas forem indicadas pelo divisor.&lt;/p&gt;","seed":{"parameters":[{"name":"Q1","label":null,"list":[4,5,6,7,8,9]},{"name":"Q2","label":null,"min":10,"max":99,"step":1},{"name":"Q3","label":null,"list":[1,2,3]}],"calculated":[{"name":"T1","label":"{{function}}","function":"{{Q1}}*{{Q2}}+{{Q3}}","temp":true},{"name":"A1","label":"{{function}}","function":"{{Q2}}"},{"name":"A2","label":"{{function}}","function":"{{Q3}}"}],"uniques":true},"algorithm":{"name":"calculateOperation","params":{"method":"equivLiteral","keyboard":"NUMERICAL"}}}</t>
  </si>
  <si>
    <t>En una clase de Robótica hay {{T1}} bloques de construcción. Para fabricar un robot programable para cada estudiante, se han usado {{Q1}} bloques. ¿Cuántos robots se han podido construir? ¿Cuántos bloques han sobrado?</t>
  </si>
  <si>
    <t>Se han fabricado {{A1}} robots y quedan {{A2}} bloques sin utilizar.</t>
  </si>
  <si>
    <t>Q1= List = 4, 5, 6
Q2= Mín= 10; Máx= 50; Step= 1
Q3= List = 2, 3</t>
  </si>
  <si>
    <t>T1 = {{Q1}}*{{Q2}}+{{Q3}}
 A1 = {{Q2}}
 A2 = {{Q3}}</t>
  </si>
  <si>
    <t>{"id":"M4-NyO-18a-A-1","stimulus":"&lt;p&gt;Em uma classe de robótica há {{T1}} blocos de construção. Para fazer um robô programável para cada aluno, foram usados ​{{Q1}} blocos em cada robô. Quantos robôs foram construídos? Quantos blocos sobraram?&lt;/p&gt;","template":"&lt;p&gt;Foram construídos {{response}} robôs e sobraram {{response}} blocos.&lt;/p&gt;","hint":"&lt;p&gt;Divida o dividendo pelo divisor.&lt;/p&gt;","feedback":"&lt;p&gt;A divisão é uma repartição do dividendo em tantas partes iguais quantas forem indicadas pelo divisor.&lt;/p&gt;","seed":{"parameters":[{"name":"Q1","label":null,"list":[4,5,6]},{"name":"Q2","label":null,"min":10,"max":50,"step":1},{"name":"Q3","label":null,"list":[2,3]}],"calculated":[{"name":"T1","label":"{{function}}","function":"{{Q1}}*{{Q2}}+{{Q3}}","temp":true},{"name":"A1","label":"{{function}}","function":"{{Q2}}"},{"name":"A2","label":"{{function}}","function":"{{Q3}}"}],"uniques":true},"algorithm":{"name":"calculateOperation","params":{"method":"equivLiteral","keyboard":"NUMERICAL"}}}</t>
  </si>
  <si>
    <t>Para organizar la visita al museo de Ciencias Naturales, los monitores han repartido a {{T1}} estudiantes en {{Q1}} grupos. ¿Cuántos estudiantes hay por grupo? ¿Cuántos se han quedado fuera de este reparto?</t>
  </si>
  <si>
    <t>En cada grupo hay {{A1}} estudiantes, mientras que {{A2}} se repartirán entre los grupos.</t>
  </si>
  <si>
    <t>Q1= Mín= 4; Máx= 9; Step= 1
Q2= Mín= 20; Máx= 40; Step= 1
Q3= Mín= 2; Máx= 3; Step= 1</t>
  </si>
  <si>
    <t>{"id":"M4-NyO-18a-A-2","stimulus":"&lt;p&gt;Para organizar uma visita ao Museu de Ciências Naturais, os monitores dividiram {{T1}} alunos em {{Q1}} grupos. Quantos alunos há por grupo? Quantos ficaram de fora dessa divisão?&lt;/p&gt;","template":"&lt;p&gt;Em cada grupo há {{response}} alunos, enquanto {{response}} alunos precisaram ser redistribuídos entre os grupos.&lt;/p&gt;","hint":"&lt;p&gt;Divida o dividendo pelo divisor.&lt;/p&gt;","feedback":"&lt;p&gt;A divisão é uma repartição do dividendo em tantas partes iguais quantas forem indicadas pelo divisor.&lt;/p&gt;","seed":{"parameters":[{"name":"Q1","label":null,"min":4,"max":9,"step":1},{"name":"Q2","label":null,"min":20,"max":40,"step":1},{"name":"Q3","label":null,"min":2,"max":3,"step":1}],"calculated":[{"name":"T1","label":"{{function}}","function":"{{Q1}}*{{Q2}}+{{Q3}}","temp":true},{"name":"A1","label":"{{function}}","function":"{{Q2}}"},{"name":"A2","label":"{{function}}","function":"{{Q3}}"}],"uniques":true},"algorithm":{"name":"calculateOperation","params":{"method":"equivLiteral","keyboard":"NUMERICAL"}}}</t>
  </si>
  <si>
    <t>Diego siempre compra un imán para la nevera en los lugares que visita. Hasta el momento, tiene una colección de {{T1}} imanes que quiere repartir en {{Q1}} cajas. ¿Cuántos tiene que guardar en cada caja? ¿Cuántos imanes sobran en este reparto?</t>
  </si>
  <si>
    <t>Tiene que guardar {{A1}} imanes en cada caja y le sobran {{A2}}.</t>
  </si>
  <si>
    <t>Q1= Mín= 5; Máx= 9; Step= 1
Q2= Mín= 30; Máx= 60; Step= 1
Q3= Mín= 2; Máx= 4; Step= 1</t>
  </si>
  <si>
    <t>{"id":"M4-NyO-18a-A-3","stimulus":"&lt;p&gt;Diego sempre compra um imã de geladeira nos lugares que visita. Até agora, ele tem uma coleção de {{T1}} ímãs e deseja dividi-los igualmente em {{Q1}} caixas. Quantos ímãs ele deverá manter em cada caixa? Quantos irão sobrar?&lt;/p&gt;","template":"&lt;p&gt;Ele deve guardar {{response}} ímãs em cada caixa e irá sobrar {{response}}.&lt;/p&gt;","hint":"&lt;p&gt;Divida o dividendo pelo divisor.&lt;/p&gt;","feedback":"&lt;p&gt;A divisão é uma repartição do dividendo em tantas partes iguais quantas forem indicadas pelo divisor.&lt;/p&gt;","seed":{"parameters":[{"name":"Q1","label":null,"min":5,"max":9,"step":1},{"name":"Q2","label":null,"min":30,"max":60,"step":1},{"name":"Q3","label":null,"min":2,"max":4,"step":1}],"calculated":[{"name":"T1","label":"{{function}}","function":"{{Q1}}*{{Q2}}+{{Q3}}","temp":true},{"name":"A1","label":"{{function}}","function":"{{Q2}}"},{"name":"A2","label":"{{function}}","function":"{{Q3}}"}],"uniques":true},"algorithm":{"name":"calculateOperation","params":{"method":"equivLiteral","keyboard":"NUMERICAL"}}}</t>
  </si>
  <si>
    <t>M4-NyO-19a</t>
  </si>
  <si>
    <t>Utiliza el algoritmo de la división para divisiones enteras (divid de 3 o 4 cifras; divis de 2 cifras)</t>
  </si>
  <si>
    <t>Selecciona el cociente y el resto de esta división.
{{T1}} : {{Q1}}
Cociente = {{A1}}* / {{A2}} / {{A3}}
Resto = {{A4}} * / {{A5}} / 0</t>
  </si>
  <si>
    <t>Q1= Mín= 10; Máx= 99; Step= 1
Q2= Mín= 10; Máx= 99; Step= 1
Q3-Q4= Mín= 1; Máx= 9; Step= 1</t>
  </si>
  <si>
    <t>T1 = {{Q1}}*{{Q2}}+{{Q3}}
A1 = {{Q2}}
A2 = {{Q2}}+{{Q3}}
A3 = {{Q2}}+{{Q4}}
A4 = {{Q3}}
A5 = {{Q4}}</t>
  </si>
  <si>
    <t>{"id":"M4-NyO-19a-I-1","stimulus":"&lt;p&gt;Selecione o quociente e o resto desta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min":10,"max":99,"step":1},{"name":"Q2","label":null,"min":10,"max":99,"step":1},{"name":"Q3","label":null,"min":1,"max":9,"step":1},{"name":"Q4","label":null,"min":1,"max":9,"step":1}],"calculated":[{"name":"T1","label":"{{function}}","function":"{{Q1}}*{{Q2}}+{{Q3}}","temp":true},{"name":"A1","label":"{{function}}","function":"{{Q2}}","group":1},{"name":"A2","label":"{{function}}","function":"{{Q2}}+{{Q3}}","group":1,"incorrect":true},{"name":"A3","label":"{{function}}","function":"{{Q2}}+{{Q4}}","group":1,"incorrect":true},{"name":"A4","label":"{{function}}","function":"{{Q3}}","group":2},{"name":"A5","label":"{{function}}","function":"{{Q4}}","group":2,"incorrect":true},{"name":"A6","label":"{{function}}","function":"0","group":2,"incorrect":true}],"uniques":true},"algorithm":{"name":"groupResponses","template":"Cloze with drop down"}}</t>
  </si>
  <si>
    <t>Q1= Mín= 4; Máx= 99; Step= 1
Q2= Mín= 10; Máx= 99; Step= 1
Q3= Mín= 1; Máx= 9; Step= 1</t>
  </si>
  <si>
    <t>{"id":"M4-NyO-19a-E-1","stimulus":"&lt;p&gt;Calcule esta divisão.&lt;/p&gt;","template":"&lt;p style=\"text-align: center\"&gt;{{T1}} : {{Q1}} = {{response}}, resto = {{response}}&lt;/p&gt;","hint":"&lt;p&gt;Divida o dividendo pelo divisor.&lt;/p&gt;","feedback":"&lt;p&gt;A divisão é uma repartição do dividendo em tantas partes iguais quantas forem indicadas pelo divisor.&lt;/p&gt;","seed":{"parameters":[{"name":"Q1","label":null,"min":4,"max":99,"step":1},{"name":"Q2","label":null,"min":10,"max":99,"step":1},{"name":"Q3","label":null,"min":1,"max":9,"step":1}],"calculated":[{"name":"T1","label":"{{function}}","function":"{{Q1}}*{{Q2}}+{{Q3}}","temp":true},{"name":"A1","label":"{{function}}","function":"{{Q2}}"},{"name":"A2","label":"{{function}}","function":"{{Q3}}"}],"uniques":true},"algorithm":{"name":"calculateOperation","params":{"method":"equivLiteral","keyboard":"NUMERICAL"}}}</t>
  </si>
  <si>
    <t>Para reforestar un bosque quemado se ha distriduido entre los voluntarios {{T1}} árboles en {{Q1}} cajas. ¿Cuántos árboles hay en cada caja? ¿Y cuántos se quedan fuera del reparto?</t>
  </si>
  <si>
    <t>En cada caja hay {{A1}} árboles y {{A2}} se han quedado fuera del reparto.</t>
  </si>
  <si>
    <t>Q1= Mín= 4; Máx= 99; Step= 1
Q2= Mín= 10; Máx= 99; Step= 1
Q3= Mín= 2; Máx= 9; Step= 1</t>
  </si>
  <si>
    <t>{"id":"M4-NyO-19a-A-1","stimulus":"&lt;p&gt;Para reflorestar uma reserva queimada, {{T1}} mudas deverão ser entregues para voluntários em {{Q1}} caixas com o mesmo número de mudas em cada uma. Quantas mudas haverá em cada caixa? E quantas mudas ficarão de fora dessa distribuição?&lt;/p&gt;","template":"&lt;p&gt;Em cada caixa haverá {{response}} mudas e {{response}} serão deixadas de fora.&lt;/p&gt;","hint":"&lt;p&gt;Divida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t>
  </si>
  <si>
    <t>Una ONG ha repartido {{T1}} cajas de ropa entre los {{Q1}} centros que tiene en todo el país. ¿Cuántas cajas ha recibido cada centro? ¿Y cuántas se quedan fuera del reparto?</t>
  </si>
  <si>
    <t>Cada centro ha recibido {{A1}} cajas de ropa, mientras que {{A2}} se quedan fuera del reparto.</t>
  </si>
  <si>
    <t>{"id":"M4-NyO-19a-A-2","stimulus":"&lt;p&gt;Uma ONG distribuiu {{T1}} caixas de roupas igualmente entre os {{Q1}} centros de doação que possui em todo o país. Quantas caixas cada centro recebeu? E quantas caixas ficaram de fora dessa distribuição?&lt;/p&gt;","template":"&lt;p&gt;Cada centro recebeu {{response}} caixas de roupa, enquanto {{response}} caixas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t>
  </si>
  <si>
    <t>Al final de una carrera popular, se van a repartir entre los corredores {{T1}} bolsas de pícnic que se han distriduido en {{Q1}} cajas. ¿Cuántas bolsas hay en cada caja? ¿Y cuántas se han quedado fuera del reparto?</t>
  </si>
  <si>
    <t>En cada caja hay {{A1}} bolsas de pícnic y {{A2}} se quedan fuera del reparto.</t>
  </si>
  <si>
    <t>{"id":"M4-NyO-19a-A-3","stimulus":"&lt;p&gt;No final de uma corrida de rua, {{T1}} lanches foram armazenados em mesma quantidade em {{Q1}} caixas e foram distribuídos entre os corredores. Quantos lanches havia em cada caixa? E quantos ficaram de fora da distribuição?&lt;/p&gt;","template":"&lt;p&gt;Em cada caixa havia {{response}} lanches e {{response}}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t>
  </si>
  <si>
    <t>M4-NyO-41a</t>
  </si>
  <si>
    <t>Ciertos números divididos por el mismo divisor tienen el mismo resto</t>
  </si>
  <si>
    <t>&lt;p&gt;¿Cuál de las siguientes opciones continúa el patrón de estas tres divisiones?&lt;/p&gt;&lt;p&gt;{{T1}} : {{Q1}} = 1, con resto {{Q2}}&lt;/p&gt;&lt;p&gt;{{T2}} : {{Q1}} = 2, con resto {{Q2}}&lt;/p&gt;&lt;p&gt;{{T3}} : {{Q1}} = 3, con resto {{Q2}}&lt;/p&gt;
{{T4}} : {{Q1}} = 4, con resto {{Q2}}*
{{T4}} : {{Q1}} = 4, con resto {{T5}}
{{T6}} : {{Q1}} = 4, con resto {{Q2}}</t>
  </si>
  <si>
    <t>Q1= Min= 4; Max= 10; Step= 1
Q2 = List = 1, 2, 3
Q3 = List = 1, 2, 3
Q4 = List = 1, 2, 3</t>
  </si>
  <si>
    <t>T1 = {{Q1}}+{{Q2}}
T2 = {{Q1}}*2+{{Q2}}
T3 = {{Q1}}*3+{{Q2}}
T4 = {{Q1}}*4+{{Q2}}
T5 = {{Q2}}+{{Q3}}
T6 = {{Q1}}*4+{{Q2}}+{{Q4}}</t>
  </si>
  <si>
    <t>Hay ciertos números que, al ser divididos por el mismo número, dan el mismo resto.</t>
  </si>
  <si>
    <t>{"id":"M4-NyO-41a-I-1","stimulus":"&lt;p&gt;Qual das opções a seguir continua o padrão dessas três divisões?&lt;/p&gt;&lt;p style=\"text-align: center\"&gt;{{T1}} : {{Q1}} = 1, com resto {{Q2}}&lt;/p&gt;&lt;p style=\"text-align: center\"&gt;{{T2}} : {{Q1}} = 2, com resto {{Q2}}&lt;/p&gt;&lt;p style=\"text-align: center\"&gt;{{T3}} : {{Q1}} = 3, com resto {{Q2}}&lt;/p&gt;","hint":"&lt;p&gt;Há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[1,2,3]},{"name":"Q4","label":null,"list":[1,2,3]}],"calculated":[{"name":"T1","label":"{{function}}","function":"{{Q1}}+{{Q2}}","temp":true},{"name":"T2","label":"{{function}}","function":"{{Q1}}*2+{{Q2}}","temp":true},{"name":"T3","label":"{{function}}","function":"{{Q1}}*3+{{Q2}}","temp":true},{"name":"T4","label":"{{function}}","function":"{{Q1}}*4+{{Q2}}","temp":true},{"name":"T5","label":"{{function}}","function":"{{Q2}}+{{Q3}}","temp":true},{"name":"T6","label":"{{function}}","function":"{{Q1}}*4+{{Q2}}+{{Q4}}","temp":true},{"name":"A1","label":"{{T4}} : {{Q1}} = 4, com resto {{Q2}}"},{"name":"A2","label":"{{T4}} : {{Q1}} = 4, com resto {{T5}}","incorrect":true},{"name":"A3","label":"{{T6}} : {{Q1}} = 4, com resto {{Q2}}","incorrect":true}],"uniques":true},"algorithm":{"name":"trueFalse","template":"Multiple choice – standard","params":{"countCorrect":1,"countIncorrect":2,"showCheckIcon":false,"columns":3}}}</t>
  </si>
  <si>
    <t>Siguiendo el patrón, arrastra los números para completar la última división.</t>
  </si>
  <si>
    <t>&lt;p&gt;{{T1}} : {{Q1}} = 1, con resto {{Q2}}&lt;/p&gt;&lt;p&gt;{{T2}} : {{Q1}} = 2, con resto {{Q2}}&lt;/p&gt;&lt;p&gt;{{T3}} : {{Q1}} = 3, con resto {{Q2}}&lt;/p&gt;&lt;p&gt;{{A1}} : {{A2}} = {{A3}}, con resto {{A4}}&lt;/p&gt;</t>
  </si>
  <si>
    <t>Q1= Min= 5; Max= 10; Step= 1
Q2 = List = 1, 2, 3</t>
  </si>
  <si>
    <t>T1 = {{Q1}}+{{Q2}}
T2 = {{Q1}}*2+{{Q2}}
T3 = {{Q1}}*3+{{Q2}}
A1 = {{Q1}}*4+{{Q2}}
A2 = {{Q1}}
A3 = 4
A4 = {{Q2}}</t>
  </si>
  <si>
    <t>{"id":"M4-NyO-41a-I-2","stimulus":"&lt;p&gt;Seguindo o padrão, arraste os números para completar a última divisão.&lt;/p&gt;","template":"&lt;p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5,"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template":"Cloze with drag &amp; drop","params":{"keyboard":"INTERMEDIATE"}}}</t>
  </si>
  <si>
    <t>Completa la última división siguiendo el patrón de las anteriores.</t>
  </si>
  <si>
    <t>Q1= Min= 4; Max= 10; Step= 1
Q2 = List = 1, 2, 3</t>
  </si>
  <si>
    <t>{"id":"M4-NyO-41a-E-1","stimulus":"&lt;p&gt;Complete a última divisão seguindo o padrão das anteriores.&lt;/p&gt;","template":"&lt;p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params":{"method":"equivLiteral","keyboard":"NUMERICAL"}}}</t>
  </si>
  <si>
    <t>Completa la última división y fíjate si existe un patrón con las anteriores.</t>
  </si>
  <si>
    <t>&lt;p&gt;{{T1}} : {{Q1}} = 1, con resto {{Q2}}&lt;/p&gt;&lt;p&gt;{{T2}} : {{Q1}} = 2, con resto {{Q2}}&lt;/p&gt;&lt;p&gt;{{T3}} : {{Q1}} = 3, con resto {{Q2}}&lt;/p&gt;&lt;p&gt;{{T4}} : {{Q1}} = {{A1}}, con resto {{A2}}&lt;/p&gt;</t>
  </si>
  <si>
    <t>Q1= Min= 4; Max= 10; Step= 1
Q2 = List = 1, 2, 3
Q3= List = 5, 6, 7, 8, 9, 10</t>
  </si>
  <si>
    <t>T1 = {{Q1}}+{{Q2}}
T2 = {{Q1}}*2+{{Q2}}
T3 = {{Q1}}*3+{{Q2}}
T4 = {{Q1}}*{{Q3}}+{{Q2}}
A1 = {{Q3}}
A2 = {{Q2}}</t>
  </si>
  <si>
    <t>{"id":"M4-NyO-41a-E-2","stimulus":"&lt;p&gt;Complete a última divisão e observe se há um padrão com as anteriores.&lt;/p&gt;","template":"&lt;p style=\"text-align: center\"&gt;{{T1}} : {{Q1}} = 1, com resto {{Q2}}&lt;/p&gt;&lt;p style=\"text-align: center\"&gt;{{T2}} : {{Q1}} = 2, com resto {{Q2}}&lt;/p&gt;&lt;p style=\"text-align: center\"&gt;{{T3}} : {{Q1}} = 3, com resto {{Q2}}&lt;/p&gt;&lt;p style=\"text-align: center\"&gt;{{T4}} : {{Q1}}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[5,6,7,8,9,10]}],"calculated":[{"name":"T1","label":"{{function}}","function":"{{Q1}}+{{Q2}}","temp":true},{"name":"T2","label":"{{function}}","function":"{{Q1}}*2+{{Q2}}","temp":true},{"name":"T3","label":"{{function}}","function":"{{Q1}}*3+{{Q2}}","temp":true},{"name":"T4","label":"{{function}}","function":"{{Q1}}*{{Q3}}+{{Q2}}","temp":true},{"name":"A1","label":"{{function}}","function":"{{Q3}}"},{"name":"A2","label":"{{function}}","function":"{{Q2}}"}],"uniques":true},"algorithm":{"name":"calculateOperation","params":{"method":"equivLiteral","keyboard":"NUMERICAL"}}}</t>
  </si>
  <si>
    <t>M4-NyO-20a</t>
  </si>
  <si>
    <t>Reconoce múltiplos utilizando las tablas de multiplicar</t>
  </si>
  <si>
    <t>Selecciona el múltiplo de {{Q1}}.
{{A1}}*
{{A2}}
{{A3}}
{{A4}}
{{A5}}
(Se ven 3)</t>
  </si>
  <si>
    <t>Q1-Q6: Mín = 3; Máx = 9; Step = 1</t>
  </si>
  <si>
    <t>A1 = {{Q1}}*{{Q2}}
A2 = {{Q1}}*{{Q3}}+1
A3 = {{Q1}}*{{Q4}}-1
A4 = {{Q1}}*{{Q5}}+2
A5 = {{Q1}}*{{Q6}}-2</t>
  </si>
  <si>
    <t>El múltiplo de un número natural se obtiene al multiplicarlo por otro.</t>
  </si>
  <si>
    <t>&lt;p&gt;El múltiplo de un número natural se obtiene al multiplicarlo por otro. En este caso: {{Q1}} × {{Q2}} = {{A1}}.&lt;/p&gt;</t>
  </si>
  <si>
    <t>{"id":"M4-NyO-20a-I-1","stimulus":"&lt;p&gt;Selecione o múltiplo de {{Q1}}.&lt;/p&gt;","hint":"&lt;p&gt;Um múltiplo de um número natural é obtido ao multiplicar o número por outro.&lt;/p&gt;","feedback":"&lt;p&gt;Um múltiplo de um número natural é obtido ao multiplicar o número por outro. Neste caso: {{Q1}} × {{Q2}} = {{A1}}.&lt;/p&gt;","seed":{"parameters":[{"name":"Q1","label":null,"min":3,"max":9,"step":1},{"name":"Q2","label":null,"min":3,"max":9,"step":1},{"name":"Q3","label":null,"min":3,"max":9,"step":1},{"name":"Q4","label":null,"min":3,"max":9,"step":1},{"name":"Q5","label":null,"min":3,"max":9,"step":1},{"name":"Q6","label":null,"min":3,"max":9,"step":1}],"calculated":[{"name":"A1","label":"{{function}}","function":"{{Q1}}*{{Q2}}"},{"name":"A2","label":"{{function}}","function":"{{Q1}}*{{Q3}}+1","incorrect":true},{"name":"A3","label":"{{function}}","function":"{{Q1}}*{{Q4}}-1","incorrect":true},{"name":"A4","label":"{{function}}","function":"{{Q1}}*{{Q5}}+2","incorrect":true},{"name":"A5","label":"{{function}}","function":"{{Q1}}*{{Q6}}-2","incorrect":true}],"uniques":true},"algorithm":{"name":"trueFalse","template":"Multiple choice – standard","params":{"countCorrect":1,"countIncorrect":2,"showCheckIcon":false,"columns":3}}}</t>
  </si>
  <si>
    <t>Calcula los primeros cinco múltiplos del número {{Q1}}.</t>
  </si>
  <si>
    <t>0, {{A1}}, {{A2}}, {{A3}}, {{A4}}</t>
  </si>
  <si>
    <t>Q1= Mín= 2; Máx= 9; Step= 1</t>
  </si>
  <si>
    <t>A1 = {{Q1}}*1
A2 = {{Q1}}*2
A3 = {{Q1}}*3
A4 = {{Q1}}*4</t>
  </si>
  <si>
    <t>&lt;p&gt;Para hallar los primeros cinco múltiplos de {{Q1}}, multiplícalo por 0, 1, 2, 3 y 4.&lt;/p&gt;</t>
  </si>
  <si>
    <t>{"id":"M4-NyO-20a-E-1","stimulus":"&lt;p&gt;Encontre os cinco primeiros múltiplos do número {{Q1}}.&lt;/p&gt;","template":"&lt;p style=\"text-align: center\"&gt;0, {{response}}, {{response}}, {{response}},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t>
  </si>
  <si>
    <t>La cantidad de cromos que tiene Adriana es uno de los primeros múltiplos de {{Q1}}. Completa esta lista para ver algunas de las posiblidades.</t>
  </si>
  <si>
    <t>Los primeros cinco múltiplos son 0, {{A1}}, {{A2}}, {{A3}} y {{A4}}.</t>
  </si>
  <si>
    <t>{"id":"M4-NyO-20a-A-1","stimulus":"&lt;p&gt;O número de cartas que Adriana tem é um dos primeiros múltiplos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t>
  </si>
  <si>
    <t>Óliver quiere plantar en su jardín un número de plantas que sea múltiplo de {{Q1}}. Completa esta lista para ver algunas de las posiblidades.</t>
  </si>
  <si>
    <t>{"id":"M4-NyO-20a-A-2","stimulus":"&lt;p&gt;Oliver quer plantar mudas em seu jardim em uma quantidade que seja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t>
  </si>
  <si>
    <t>La cantidad de camisetas de deporte que tiene Lucía es un múltiplo de {{Q1}}. Completa esta lista para ver algunas de las posiblidades.</t>
  </si>
  <si>
    <t>{"id":"M4-NyO-20a-A-3","stimulus":"&lt;p&gt;O número de camisas esportivas que Lúcia tem é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t>
  </si>
  <si>
    <t>M4-NyO-20b</t>
  </si>
  <si>
    <t>Calcula los primeros múltiplos de un número menor que 100</t>
  </si>
  <si>
    <t>Selecciona el múltiplo de {{Q1}}.
{{A1}}*
{{A2}}
{{A3}}
{{A4}}
{{A5}}
(Se ven 3)</t>
  </si>
  <si>
    <t>Q1 =Mín = 10; Máx = 100; Step = 1
Q2= Mín = 3; Máx = 10; Step = 1</t>
  </si>
  <si>
    <t>A1 = {{Q1}}*{{Q2}}
A2 = {{Q1}}*{{Q2}}+1
A3 = {{Q1}}*{{Q2}}+2
A4 = {{Q1}}*{{Q2}}-1
A5 = {{Q1}}*{{Q2}}-2</t>
  </si>
  <si>
    <t>&lt;p&gt;El múltiplo de un número natural se obtiene al multiplicarlo por otro. En este caso:&lt;/p&gt;&lt;p&gt;{{Q1}} × {{Q2}} = {{A1}}&lt;/p&gt;</t>
  </si>
  <si>
    <t>{"id":"M4-NyO-20b-I-1","stimulus":"&lt;p&gt;Selecione o múltiplo de {{Q1}}.&lt;/p&gt;","hint":"&lt;p&gt;O múltiplo de um número natural é obtido multiplicando-o por outro.&lt;/p&gt;","feedback":"&lt;p&gt;O múltiplo de um número natural é obtido multiplicando-o por outro. Neste caso:&lt;/p&gt;&lt;p style=\"text-align: center\"&gt;{{Q1}} × {{Q2}} = {{A1}}&lt;/p&gt;","seed":{"parameters":[{"name":"Q1","label":null,"min":10,"max":100,"step":1},{"name":"Q2","label":null,"min":3,"max":10,"step":1}],"calculated":[{"name":"A1","label":"{{function}}","function":"{{Q1}}*{{Q2}}"},{"name":"A2","label":"{{function}}","function":"{{Q1}}*{{Q2}}+1","incorrect":true},{"name":"A3","label":"{{function}}","function":"{{Q1}}*{{Q2}}+2","incorrect":true},{"name":"A4","label":"{{function}}","function":"{{Q1}}*{{Q2}}-1","incorrect":true},{"name":"A5","label":"{{function}}","function":"{{Q1}}*{{Q2}}-2","incorrect":true}],"uniques":true},"algorithm":{"name":"trueFalse","template":"Multiple choice – standard","params":{"countCorrect":1,"countIncorrect":2,"showCheckIcon":false,"columns":3}}}</t>
  </si>
  <si>
    <t>Los múltiplos son: 0, {{A1}}, {{A2}}, {{A3}}, {{A4}}</t>
  </si>
  <si>
    <t>Q1= Mín= 10; Máx= 100; Step= 1</t>
  </si>
  <si>
    <t xml:space="preserve">A1 = {{Q1}}*1
A2 = {{Q1}}*2
A3 = {{Q1}}*3
A4 = {{Q1}}*4
</t>
  </si>
  <si>
    <t>&lt;p&gt;Para encontrar los primeros cinco múltiplos de {{Q1}}, se multiplica este número por 0, 1, 2, 3 y 4.&lt;/p&gt;</t>
  </si>
  <si>
    <t>{"id":"M4-NyO-20b-E-1","stimulus":"&lt;p&gt;Apresente os cinco primeiros múltiplos do número {{Q1}}.&lt;/p&gt;","template":"&lt;p&gt;Os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t>
  </si>
  <si>
    <t>A Noa le han encargado leer un libro con un número de páginas que sea múltiplo de {{Q1}}. Completa esta lista con los primeros cinco múltiplos de {{Q1}} para saber algunas de las opciones que tiene.</t>
  </si>
  <si>
    <t>{"id":"M4-NyO-20b-A-1","stimulus":"&lt;p&gt;Natália precisa ler um livro cujo número de páginas é um múltiplo de {{Q1}}. Complete a lista com os cinco primeiros múltiplos de {{Q1}} para conhecer algumas das opções que pode indicar quantas páginas o livro tem.&lt;/p&gt;","template":"&lt;p&gt;Os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t>
  </si>
  <si>
    <t>En un videojuego dan puntos extra cada vez que el jugador consigue puntos múltiplos de {{Q1}}. Completa esta lista con los primeros cinco múltiplos de {{Q1}} para ver cuáles son algunas de estas opciones.</t>
  </si>
  <si>
    <t>{"id":"M4-NyO-20b-A-2","stimulus":"&lt;p&gt;Em um jogo de videogame, o jogador recebe pontos extras toda vez que ele ganha pontos múltiplos de {{Q1}}. Preencha a lista com os cinco primeiros múltiplos de {{Q1}} para ver quais são algumas das opções de pontos extras.&lt;/p&gt;","template":"&lt;p&gt;Os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t>
  </si>
  <si>
    <t>Un fotógrafo dice que ha capturado con su cámara un múltiplo de {{Q1}} flamencos en un humedal africano. Completa esta lista con los primeros cinco múltiplos de {{Q1}} para ver el posible número de fotografías que ha hecho.</t>
  </si>
  <si>
    <t>{"id":"M4-NyO-20b-A-3","stimulus":"&lt;p&gt;Um fotógrafo diz que capturou na câmera um múltiplo de {{Q1}} flamingos em um pântano africano. Complete esta lista com os primeiros cinco múltiplos de {{Q1}} para ver o número possível de fotos que ele tirou.&lt;/p&gt;","template":"&lt;p&gt;Os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t>
  </si>
  <si>
    <t>M4-NyO-42a</t>
  </si>
  <si>
    <t>Determina el número desconocido en una igualdad con sumas y números naturales</t>
  </si>
  <si>
    <t>Escoge el número para que la suma sea correcta.&lt;br/&gt;{{Q1}} + ... = {{T1}}</t>
  </si>
  <si>
    <t>Q1= Min= 100;Max= 5000; Step= 1
Q2= Min= 100;Max= 5000; Step= 1
Q3 = Min = 10; Max = 90; Step = 10
Q4 = Min = 100; Max = 900; Step = 100
Q5 = Min = 10; Max = 90; Step = 10
Q6 = Min = 100; Max = 900; Step = 100</t>
  </si>
  <si>
    <t>T1={{Q1}}+{{Q2}}
A1={{function}}#{{Q2}}*
A2={{function}}#{{Q2}}+{{Q3}}
A3={{function}}#{{Q2}}+{{Q4}}
A4={{function}}#{{Q2}}-{{Q5}}
A5={{function}}#{{Q2}}-{{Q6}}</t>
  </si>
  <si>
    <t>La suma y la resta son operaciones opuestas. Es decir, 2 + 5 es 7 del mismo modo que 7 − 2 es 5.</t>
  </si>
  <si>
    <t>Como {{T1}} es el resultado de sumar {{Q1}} y otro número, para obtener el segundo sumando hay que resolver el siguiente cálculo:&lt;br/&gt;&lt;div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t>
  </si>
  <si>
    <t>{"id":"M4-NyO-42a-I-1","stimulus":"&lt;p&gt;Escolha o número para que a soma fique correta.&lt;/p&gt;&lt;p style=\"text-align: center\"&gt;{{Q1}} + ... = {{T1}}&lt;/p&gt;","hint":"&lt;p&gt;Adição e subtração são operações opostas. Ou seja, 2 + 5 é 7 da mesma maneira que 7 − 2 é 5.&lt;/p&gt;","feedback":"&lt;p&gt;Como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t>
  </si>
  <si>
    <t>Escoge el número para que la suma sea correcta.&lt;br/&gt;... + {{Q1}} = {{T1}}</t>
  </si>
  <si>
    <t>T1={{function}}#{{Q1}}+{{Q2}}
A1={{function}}#{{Q2}}*
A2={{function}}#{{Q2}}+{{Q3}}
A3={{function}}#{{Q2}}+{{Q4}}
A4={{function}}#{{Q2}}-{{Q5}}
A5={{function}}#{{Q2}}-{{Q6}}</t>
  </si>
  <si>
    <t>La suma y la resta son operaciones opuestas. Es decir, 6 + 3 es 9 del mismo modo que 9 − 3 es 6.</t>
  </si>
  <si>
    <t>Como {{T1}} es el resultado de sumar {{Q1}} y otro número, para obtener el primer sumando hay que resolver el siguiente cálculo:&lt;br/&gt;&lt;div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t>
  </si>
  <si>
    <t>{"id":"M4-NyO-42a-I-2","stimulus":"&lt;p&gt;Escolha o número para que a soma fique correta.&lt;/p&gt;&lt;p style=\"text-align: center\"&gt;... + {{Q1}} = {{T1}}&lt;/p&gt;","hint":"&lt;p&gt;Adição e subtração são operações opostas. Ou seja, 6 + 3 é 9 da mesma maneira que 9 − 3 é 6.&lt;/p&gt;","feedback":"&lt;p&gt;Como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t>
  </si>
  <si>
    <t>Completa la siguiente suma.</t>
  </si>
  <si>
    <t>{{Q1}} + {{A1}} = {{T1}}</t>
  </si>
  <si>
    <t>Q1= Min= 100;Max= 5000; Step= 1
Q2= Min= 100;Max= 5000; Step= 1</t>
  </si>
  <si>
    <t>T1={{Q1}}+{{Q2}}
A1={{Q2}}</t>
  </si>
  <si>
    <t>La suma y la resta son operaciones opuestas. Es decir, 1 + 7 es 8 del mismo modo que 8 − 1 es 7.</t>
  </si>
  <si>
    <t>Como {{T1}} es el resultado de sumar {{Q1}} y otro número, para obtener el segundo sumando hay que resolver este cálculo:&lt;/p&gt;&lt;div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t>
  </si>
  <si>
    <t>{"id":"M4-NyO-42a-E-1","stimulus":"&lt;p&gt;Complete a seguinte adição.&lt;/p&gt;","template":"&lt;p style=\"text-align: center\"&gt;{{Q1}} + {{response}} = {{T1}}&lt;/p&gt;","hint":"&lt;p&gt;Adição e subtração são operações opostas. Ou seja, 1 + 7 é 8 da mesma maneira que 8 − 1 é 7.&lt;/p&gt;","feedback":"&lt;p&gt;Como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t>
  </si>
  <si>
    <t>{{A1}} + {{Q1}} = {{T1}}</t>
  </si>
  <si>
    <t>T1={{Q1}}+{{Q2}}
A1={{Q2}}</t>
  </si>
  <si>
    <t>La suma y la resta son operaciones opuestas. Es decir, 4 + 2 es 6 del mismo modo que 6 − 2 es 4.</t>
  </si>
  <si>
    <t>{"id":"M4-NyO-42a-E-2","stimulus":"&lt;p&gt;Complete a seguinte adição.&lt;/p&gt;","template":"&lt;p style=\"text-align: center\"&gt;{{response}} + {{Q1}} = {{T1}}&lt;/p&gt;","hint":"&lt;p&gt;Adição e subtração são operações opostas. Ou seja, 4 + 2 é 6 da mesma maneira que 6 − 2 é 4.&lt;/p&gt;","feedback":"&lt;p&gt;Como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t>
  </si>
  <si>
    <t>En una frutería hay a la venta {{Q1}} piezas de fruta. Tras llegar el proveedor con el pedido, la tienda dispone de {{T1}} piezas. ¿Cuánta fruta se ha pedido?</t>
  </si>
  <si>
    <t>Se ha pedido {{A1}} piezas de fruta.</t>
  </si>
  <si>
    <t>Q1= Min = 50; Max = 100; Step = 1
Q2= Min = 100; Max = 500; Step = 1</t>
  </si>
  <si>
    <t>Como {{T1}} es el resultado de sumar {{Q1}} y otro número, para obtener el segundo sumando hay que resolver el siguiente cálculo:&lt;br/&gt;&lt;div class="lemo-fixed-to-responsive" style="max-width: 85px;max-height: 80px;position: relative;width: 100%;display: inline-block;"&gt;&lt;img src="http://drive.google.com/uc?export=view&amp;id=1mzCc1jAeArGEIPp_wJDh-IrsZ-T14yH0"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t>
  </si>
  <si>
    <t>{"id":"M4-NyO-42a-A-1","stimulus":"&lt;p&gt;Em uma mercearia há {{Q1}} caixotes de manga à venda. Após a chegada de um fornecedor com uma encomenda, a mercearia passou a ter {{T1}} caixotes. Quantos caixotes de manga a mercearia havia encomendado?&lt;/p&gt;","template":"&lt;p&gt;Foram encomendados {{response}} caixotes de manga.&lt;/p&gt;","hint":"&lt;p&gt;Adição e subtração são operações opostas. Ou seja, 6 + 3 é 9 da mesma maneira que 9 − 3 é 6.&lt;/p&gt;","feedback":"&lt;p&gt;Como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100,"step":1},{"name":"Q2","label":null,"min":100,"max":500,"step":1}],"calculated":[{"name":"T1","label":"{{function}}","function":"{{Q1}}+{{Q2}}","temp":true},{"name":"A1","label":"{{function}}","function":"{{Q2}}"}],"uniques":true},"algorithm":{"name":"calculateOperation","params":{"method":"equivLiteral","keyboard":"NUMERICAL"}}}</t>
  </si>
  <si>
    <t>Una tienda de electrónica tenía a la venta {{Q1}} productos, pero después de ampliar su catálogo ahora tiene {{T1}}. ¿Cuántos productos nuevos ha añadido?</t>
  </si>
  <si>
    <t>Ha añadido {{A1}} productos.</t>
  </si>
  <si>
    <t xml:space="preserve">Q1= Min = 1000; Max = 9999; Step = 1
Q2= Min = 1000; Max = 9999; step = 1
</t>
  </si>
  <si>
    <t>{"id":"M4-NyO-42a-A-2","stimulus":"&lt;p&gt;Uma loja de eletrônicos tinha {{Q1}} produtos à venda na vitrine, mas após uma reforma de ampliação do espaço, a loja passou a mostrar {{T1}} produtos. Quantos produtos foram levados para a nova vitrine?&lt;/p&gt;","template":"&lt;p&gt;Foram levados {{response}} produtos.&lt;/p&gt;","hint":"&lt;p&gt;Adição e subtração são operações opostas. Ou seja, 1 + 7 é 8 da mesma maneira que 8 − 1 é 7.&lt;/p&gt;","feedback":"&lt;p&gt;Como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1000,"max":9999,"step":1},{"name":"Q2","label":null,"min":1000,"max":9999,"step":1}],"calculated":[{"name":"T1","label":"{{function}}","function":"{{Q1}}+{{Q2}}","temp":true},{"name":"A1","label":"{{function}}","function":"{{Q2}}"}],"uniques":true},"algorithm":{"name":"calculateOperation","params":{"method":"equivLiteral","keyboard":"NUMERICAL"}}}</t>
  </si>
  <si>
    <t>Alba y su su abuelo recogieron de su huerta {{Q1}} limones durante el primer día de recolecta. Para el segundo día, ya contaban con {{T1}}. ¿Cuántos limones recogieron el segundo día?</t>
  </si>
  <si>
    <t>El segundo día recogieron {{A1}} limones.</t>
  </si>
  <si>
    <t>Q1= Min = 50; Max = 500; Step = 1
Q2= Min = 50; Max = 500; step = 1</t>
  </si>
  <si>
    <t>{"id":"M4-NyO-42a-A-3","stimulus":"&lt;p&gt;Angélica e seu avô colheram {{Q1}} limões de seu pomar no primeiro dia de colheita. Após o segundo dia, eles já tinham recolhido {{T1}} limões. Quantos limões foram colhidos no segundo dia?&lt;/p&gt;","template":"&lt;p&gt;No segundo dia, foram colhidos {{response}} limões.&lt;/p&gt;","hint":"&lt;p&gt;Adição e subtração são operações opostas. Ou seja, 4 + 2 é 6 da mesma maneira que 6 − 2 é 4.&lt;/p&gt;","feedback":"&lt;p&gt;Como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500,"step":1},{"name":"Q2","label":null,"min":50,"max":500,"step":1}],"calculated":[{"name":"T1","label":"{{function}}","function":"{{Q1}}+{{Q2}}","temp":true},{"name":"A1","label":"{{function}}","function":"{{Q2}}"}],"uniques":true},"algorithm":{"name":"calculateOperation","params":{"method":"equivLiteral","keyboard":"NUMERICAL"}}}</t>
  </si>
  <si>
    <t>M4-NyO-42b</t>
  </si>
  <si>
    <t>Determina el número desconocido en una igualdad con restas y números naturales</t>
  </si>
  <si>
    <t>&lt;p&gt;¿Qué número completa esta resta?&lt;/p&gt;&lt;p&gt;... − {{Q1}} = {{Q2}}&lt;/p&gt;</t>
  </si>
  <si>
    <t>Single Choice
*: countCorrect= 1
*: countIncorrect= 2</t>
  </si>
  <si>
    <t xml:space="preserve">
Q1-Q2= Min = 100; Max = 5000; Step = 1
Q3-Q4 = Min= 10; Max = 90; Step = 10</t>
  </si>
  <si>
    <t>A1 = {{function}}#{{Q1}}+{{Q2}}*
A2 = {{function}}#({{Q1}}+{{Q4}})
A3 = {{function}}#{{Q1}}
A4 = {{function}}#{{Q1}}+{{Q2}}-{{Q3}}
A5 = {{function}}#{{Q1}}+{{Q2}}+{{Q3}}</t>
  </si>
  <si>
    <t>&lt;p&gt;Según la prueba de la resta, al sumar el sustraendo y la diferencia, se obtiene el minuendo.&lt;/p&gt;&lt;p&gt;sustraendo + diferencia = minuendo&lt;/p&gt;</t>
  </si>
  <si>
    <t>Según la prueba de la resta, al sumar el sustraendo y la diferencia, se obtiene el minuendo:&lt;br/&gt;{{Q1}} + {{Q2}} = {{A1}}</t>
  </si>
  <si>
    <t>{"id":"M4-NyO-42b-I-1","stimulus":"&lt;p&gt;Que número completa esta subtração?&lt;/p&gt;&lt;p style=\"text-align: center\"&gt;...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max":5000,"step":1},{"name":"Q2","label":null,"min":100,"max":5000,"step":1},{"name":"Q3","label":null,"min":10,"max":90,"step":10},{"name":"Q4","label":null,"min":10,"max":90,"step":10}],"calculated":[{"name":"A1","label":"{{function}}","function":"{{Q1}}+{{Q2}}"},{"name":"A2","label":"{{function}}","function":"{{Q1}}+{{Q4}}","incorrect":true},{"name":"A3","label":"{{function}}","function":"{{Q1}}","incorrect":true},{"name":"A4","label":"{{function}}","function":"{{Q1}}+{{Q2}}-{{Q3}}","incorrect":true},{"name":"A5","label":"{{function}}","function":"{{Q1}}+{{Q2}}+{{Q3}}","incorrect":true}],"uniques":true},"algorithm":{"name":"trueFalse","template":"Multiple choice – standard","params":{"countCorrect":1,"countIncorrect":2,"showCheckIcon":false,"columns":3}}}</t>
  </si>
  <si>
    <t>Calcula el minuendo de la siguiente resta.</t>
  </si>
  <si>
    <t>Q1= Min = 1000; Max = 9999; Step = 1
Q2= Min = 1000; Max = 9999; Step = 1</t>
  </si>
  <si>
    <t>A1 = {{Q1}} + {{Q2}}</t>
  </si>
  <si>
    <t>{"id":"M4-NyO-42b-E-1","stimulus":"&lt;p&gt;Encontre o minuendo da seguinte subtração.&lt;/p&gt;","template":"&lt;p style=\"text-align: center\"&gt;{{response}}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1000,"max":9999,"step":1},{"name":"Q2","label":null,"min":1000,"max":9999,"step":1}],"calculated":[{"name":"A1","label":"{{function}}","function":"{{Q1}}+{{Q2}}"}],"uniques":true},"algorithm":{"name":"calculateOperation","params":{"method":"equivLiteral","keyboard":"NUMERICAL"}}}</t>
  </si>
  <si>
    <t>Unas horas después de que Aurora revisase el dinero que tenía en el banco, una tienda le cobró {{Q1}} €. Si después de este cobro le quedan {{Q2}} € en la cuenta, ¿cuánto dinero vio Aurora que tenía en un principio?</t>
  </si>
  <si>
    <t>Aurora tenía {{A1}} €.</t>
  </si>
  <si>
    <t>Q1= min = 1; max = 200; step = 1
Q2= min = 1; max = 200; step = 1</t>
  </si>
  <si>
    <t>&lt;p&gt;Según la prueba de la resta, al sumar el sustraendo y la diferencia, se obtiene el minuendo:&lt;/p&gt;&lt;p&gt;... − {{Q1}} = {{Q2}}&lt;/p&gt;&lt;p&gt;{{Q1}} + {{Q2}} = {{A1}}&lt;/p&gt;</t>
  </si>
  <si>
    <t>{"id":"M4-NyO-42b-A-1","stimulus":"&lt;p&gt;Algumas horas depois que Aurora verificou o dinheiro que ela tinha na conta do banco, uma loja cobrou R$ {{Q1}} da conta dela. Se depois dessa cobrança ela ficou com R${{Q2}} restantes, quanto dinheiro Aurora tinha antes da cobrança?&lt;/p&gt;","template":"&lt;p&gt;Aurora tinha R$ {{response}}.&lt;/p&gt;","hint":"&lt;p&gt;De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t>
  </si>
  <si>
    <t>Una fábrica de sombreros tenía el almacén lleno antes de hacer un envío de {{Q1}} sombreros a Francia. Si ahora solo le quedan {{Q2}}, ¿cuántos tenía en un primer momento?</t>
  </si>
  <si>
    <t>En el almacén había {{A1}} sombreros.</t>
  </si>
  <si>
    <t>{"id":"M4-NyO-42b-A-2","stimulus":"&lt;p&gt;Uma fábrica de chapéus retirou {{Q1}} itens de seu estoque para exportá-los para a França. Se a fábrica tem agora {{Q2}} itens sobrando, quantos havia inicialmente no estoque?&lt;/p&gt;","template":"&lt;p&gt;Havia no estoque {{response}} chapéus.&lt;/p&gt;","hint":"&lt;p&gt;De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t>
  </si>
  <si>
    <t>A un colegio van todos los días el mismo número de estudiantes. Sin embargo, al terminar las clases, {{Q1}} se van a casa y el resto se queda en actividades extraescolares. Si los alumnos que se quedan en el colegio son {{Q2}}, ¿cuántos estudiantes van todos los días a clase?</t>
  </si>
  <si>
    <t>Al colegio van {{A1}} estudiantes.</t>
  </si>
  <si>
    <t>Q1= min = 100; max = 200; step = 1
Q2= min = 100; max = 200; step = 1</t>
  </si>
  <si>
    <t>{"id":"M4-NyO-42b-A-3","stimulus":"&lt;p&gt;Um mesmo número de alunos vai para uma escola todos os dias. No entanto, quando as aulas terminam, {{Q1}} deles vão para casa e o restante fica em atividades extracurriculares. Se os alunos que ficam na escola são {{Q2}}, quantos alunos vão à aula todos os dias?&lt;/p&gt;","template":"&lt;p&gt;Todos os dias, vão para a escola {{response}} alunos.&lt;/p&gt;","hint":"&lt;p&gt;De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100,"max":200,"step":1},{"name":"Q2","label":null,"min":100,"max":200,"step":1}],"calculated":[{"name":"A1","label":"{{function}}","function":"{{Q1}}+{{Q2}}"}],"uniques":true},"algorithm":{"name":"calculateOperation","params":{"method":"equivLiteral","keyboard":"NUMERICAL"}}}</t>
  </si>
  <si>
    <t>M4-NyO-42c</t>
  </si>
  <si>
    <t>Determina el número desconocido en una igualdad con multiplicaciones y números naturales</t>
  </si>
  <si>
    <t>¿Cuál es el valor del cuadrado?
⬛ × {{Q1}} = {{T1}}
{{A1}}*
{{A2}}
{{A3}}
{{A4}}
{{A5}}
(Se ven 3)"</t>
  </si>
  <si>
    <t>Q1 = Min = 2; Max = 50; Step= 1
Q2 = Min = 2; Max = 50; Step= 1
Q3 = Min = 2; Max = 50; Step= 1
Q4 = Min = 2; Max = 50; Step= 1
Q5 = Min = 2; Max = 50; Step= 1</t>
  </si>
  <si>
    <t>T1 = {{Q1}}*{{Q2}}
A1 = {{Q2}}
A2 = {{Q1}}+{{Q2}} 
A3 = {{Q3}}
A4 = {{Q4}}
A5 = {{Q5}}</t>
  </si>
  <si>
    <t>La multiplicación es la operación inversa de la división.</t>
  </si>
  <si>
    <t>&lt;p&gt;Para averiguar el factor desconocido en una multiplicación, hay que dividir el producto entre el otro factor.&lt;/p&gt;&lt;p&gt;... × {{Q1}} = {{T1}}&lt;/p&gt;&lt;p&gt;{{T1}} : {{Q1}} = {{Q2}}&lt;/p&gt;</t>
  </si>
  <si>
    <t>{"id":"M4-NyO-42c-I-1","stimulus":"&lt;p&gt;Que valor o quadrado representa?&lt;/p&gt;&lt;p style=\"text-align: center\"&gt;⬛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t>
  </si>
  <si>
    <t>¿Cuál es el valor del cuadrado?
{{Q1}} × ⬛ = {{T1}}
{{A1}}*
{{A2}}
{{A3}}
{{A4}}
{{A5}}
(Se ven 3)"</t>
  </si>
  <si>
    <t>&lt;p&gt;Para averiguar el factor desconocido en una multiplicación, hay que dividir el producto entre el otro factor.&lt;/p&gt;&lt;p&gt;{{Q1}} × ... = {{T1}}&lt;/p&gt;&lt;p&gt;{{T1}} : {{Q1}} = {{Q2}}&lt;/p&gt;</t>
  </si>
  <si>
    <t>{"id":"M4-NyO-42c-I-2","stimulus":"&lt;p&gt;Que valor o quadrado representa?&lt;/p&gt;&lt;p style=\"text-align: center\"&gt;{{Q1}} × ⬛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t>
  </si>
  <si>
    <t>Escribe el término que falta en esta multiplicación.</t>
  </si>
  <si>
    <t>{{A1}} × {{Q1}} = {{T1}}</t>
  </si>
  <si>
    <t>Q1= Min = 2; Max = 50; Step= 1
Q2= Min = 2; Max = 50; Step= 1</t>
  </si>
  <si>
    <t>{"id":"M4-NyO-42c-E-1","stimulus":"&lt;p&gt;Escreva o termo que falta na multiplicação.&lt;/p&gt;","template":"&lt;p style=\"text-align: center\"&gt;{{response}}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t>
  </si>
  <si>
    <t>{{Q1}} × {{A1}} = {{T1}}</t>
  </si>
  <si>
    <t>{"id":"M4-NyO-42c-E-2","stimulus":"&lt;p&gt;Escreva o termo que falta na multiplicação.&lt;/p&gt;","template":"&lt;p style=\"text-align: center\"&gt;{{Q1}} × {{response}}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t>
  </si>
  <si>
    <t xml:space="preserve">Los padres de Luna le han comprado varios libros por {{Q1}} € cada uno. Si en total se han gastado {{T1}} €, ¿cuántos libros han sido en total? </t>
  </si>
  <si>
    <t>Han comprado {{A1}} libros.</t>
  </si>
  <si>
    <t>Q1= Min = 2; Max = 25; Step= 1
Q2= Min = 2; Max = 20; Step= 1</t>
  </si>
  <si>
    <t>{"id":"M4-NyO-42c-A-1","stimulus":"&lt;p&gt;Os pais de Luana compraram alguns livros para ela por R$ {{Q1}} cada. Se no total foram gastos R$ {{T1}}, quantos livros foram comprados no total?&lt;/p&gt;","template":"&lt;p&gt;Eles compraram {{response}} livros.&lt;/p&gt;","hint":"&lt;p&gt;A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25,"step":1},{"name":"Q2","label":null,"min":2,"max":20,"step":1}],"calculated":[{"name":"T1","label":"{{function}}","function":"{{Q1}}*{{Q2}}","temp":true},{"name":"A1","label":"{{function}}","function":"{{Q2}}"}],"uniques":true},"algorithm":{"name":"calculateOperation","params":{"method":"equivLiteral","keyboard":"NUMERICAL"}}}</t>
  </si>
  <si>
    <t>En clase de Música, el profesor ha repartido {{Q1}} partituras entre todos sus alumnos. Si en total entre todos han recibido {{T1}} partituras, ¿cuántos alumnos tiene el profesor?</t>
  </si>
  <si>
    <t>Tiene {{A1}} alumnos.</t>
  </si>
  <si>
    <t>Q1= Min = 10; Max = 30; Step= 1
Q2= Min = 10; Max = 30; Step= 1</t>
  </si>
  <si>
    <t>{"id":"M4-NyO-42c-A-2","stimulus":"&lt;p&gt;Na aula de música, o professor distribuiu {{Q1}} partituras entre todos os alunos. Se cada um deles recebeu {{T1}} partituras, quantos alunos havia na classe?&lt;/p&gt;","template":"&lt;p&gt;Havia {{response}} alunos.&lt;/p&gt;","hint":"&lt;p&gt;A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max":30,"step":1},{"name":"Q2","label":null,"min":10,"max":30,"step":1}],"calculated":[{"name":"T1","label":"{{function}}","function":"{{Q1}}*{{Q2}}","temp":true},{"name":"A1","label":"{{function}}","function":"{{Q2}}"}],"uniques":true},"algorithm":{"name":"calculateOperation","params":{"method":"equivLiteral","keyboard":"NUMERICAL"}}}</t>
  </si>
  <si>
    <t>El perro de Luca ha tenido que estar en el veterinario unos días, durante los cuales ha comido {{Q1}} g de pienso al día. Dado que en total ha comido {{T1}} g de pienso, ¿cuántos días ha estado en el veterinario?</t>
  </si>
  <si>
    <t>En total ha estado {{A1}} días.</t>
  </si>
  <si>
    <t>Q1= Min = 100; Max = 200; Step= 5
Q2= Min = 10; Max = 30; Step= 1</t>
  </si>
  <si>
    <t>{"id":"M4-NyO-42c-A-3","stimulus":"&lt;p&gt;O cachorro de Luca precisou ficar no veterinário por alguns dias, durante os quais ele comeu {{Q1}} g de ração diariamente. Dado que ele comeu {{T1}} g de ração no total, por quantos dias ele ficou no veterinário?&lt;/p&gt;","template":"&lt;p&gt;Ele ficou {{response}} dias.&lt;/p&gt;","hint":"&lt;p&gt;A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100,"max":200,"step":5},{"name":"Q2","label":null,"min":10,"max":30,"step":1}],"calculated":[{"name":"T1","label":"{{function}}","function":"{{Q1}}*{{Q2}}","temp":true},{"name":"A1","label":"{{function}}","function":"{{Q2}}"}],"uniques":true},"algorithm":{"name":"calculateOperation","params":{"method":"equivLiteral","keyboard":"NUMERICAL"}}}</t>
  </si>
  <si>
    <t>M4-NyO-42d</t>
  </si>
  <si>
    <t>Determina el número desconocido en una igualdad con divisiones y números naturales</t>
  </si>
  <si>
    <t>Arrastra el dividendo de esta división.</t>
  </si>
  <si>
    <t>{{A1}} : {{Q1}} = {{Q2}}</t>
  </si>
  <si>
    <t>Q1= Min= 2; Max= 9; Step= 1
Q2= Min= 2; Max= 12; Step= 1
Q3= Min= 2; Max= 9; Step= 1
Q4= Min= 2; Max= 9; Step= 1</t>
  </si>
  <si>
    <t>A1 = {{Q1}}*{{Q2}}
A2 = {{Q3}}*{{Q2}}
A3 = {{Q4}}*{{Q2}}</t>
  </si>
  <si>
    <t>La división es la operación inversa de la multiplicación.</t>
  </si>
  <si>
    <t>&lt;p&gt;Para averiguar el dividendo desconocido, hay que multiplicar el divisor y el cociente.&lt;/p&gt;&lt;p&gt;... : {{Q1}} = {{Q2}}&lt;/p&gt;&lt;p&gt;{{Q1}} × {{Q2}} = {{A1}}&lt;/p&gt;</t>
  </si>
  <si>
    <t>{"id":"M4-NyO-42d-I-1","stimulus":"&lt;p&gt;Arraste o dividendo da divisão.&lt;/p&gt;","template":"&lt;p&gt;{{response}} : {{Q1}} = {{Q2}}&lt;/p&gt;","hint":"&lt;p&gt;A divisão é a operação inversa da multiplicação.&lt;/p&gt;","feedback":"&lt;p&gt;Para encontrar o dividendo desconhecido, multiplique o divisor pelo quociente.&lt;/p&gt;&lt;p&gt;... : {{Q1}} = {{Q2}}&lt;/p&gt;&lt;p&gt;{{Q1}} × {{Q2}} = {{A1}}&lt;/p&gt;","seed":{"parameters":[{"name":"Q1","label":null,"min":2,"max":9,"step":1},{"name":"Q2","label":null,"min":2,"max":12,"step":1},{"name":"Q3","label":null,"min":2,"max":9,"step":1},{"name":"Q4","label":null,"min":2,"max":9,"step":1}],"calculated":[{"name":"A1","label":"{{function}}","function":"{{Q1}}*{{Q2}}"},{"name":"A2","label":"{{function}}","function":"{{Q3}}*{{Q2}}","incorrect":true},{"name":"A3","label":"{{function}}","function":"{{Q4}}*{{Q2}}","incorrect":true}],"uniques":true},"algorithm":{"name":"calculateOperation","template":"Cloze with drag &amp; drop","params":{"keyboard":"NUMERICAL"}}}</t>
  </si>
  <si>
    <t>Arrastra el divisor de esta división.</t>
  </si>
  <si>
    <t>{{T1}} : {{A1}} = {{Q2}}</t>
  </si>
  <si>
    <t>T1 = {{Q1}}*{{Q2}}
A1 = {{Q1}}
A2 = {{Q2}}
A3 = {{Q3}}</t>
  </si>
  <si>
    <t>&lt;p&gt;Para averiguar el divisor desconocido, hay que dividir el dividendo entre el cociente.&lt;/p&gt;&lt;p&gt;{{T1}} : ... = {{Q2}}&lt;/p&gt;&lt;p&gt;{{T1}} : {{Q2}} = {{Q1}}&lt;/p&gt;</t>
  </si>
  <si>
    <t>{"id":"M4-NyO-42d-I-2","stimulus":"&lt;p&gt;Arraste o divisor da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name":"Q3","label":null,"min":2,"max":9,"step":1},{"name":"Q4","label":null,"min":2,"max":9,"step":1}],"calculated":[{"name":"T1","label":"{{function}}","function":"{{Q1}}*{{Q2}}","temp":true},{"name":"A1","label":"{{function}}","function":"{{Q1}}"},{"name":"A2","label":"{{function}}","function":"{{Q2}}","incorrect":true},{"name":"A3","label":"{{function}}","function":"{{Q3}}","incorrect":true}],"uniques":true},"algorithm":{"name":"calculateOperation","template":"Cloze with drag &amp; drop","params":{"keyboard":"NUMERICAL"}}}</t>
  </si>
  <si>
    <t>Calcula el término que falta en esta división.</t>
  </si>
  <si>
    <t>Q1= Min= 2; Max= 9; Step= 1
Q2= Min= 2; Max= 12; Step= 1</t>
  </si>
  <si>
    <t>{"id":"M4-NyO-42d-E-1","stimulus":"&lt;p&gt;Calcule o termo que falta na divisão.&lt;/p&gt;","template":"&lt;p style=\"text-align: center\"&gt;{{response}} : {{Q1}} = {{Q2}}&lt;/p&gt;","hint":"&lt;p&gt;A divisão é a operação inversa da multiplicação.&lt;/p&gt;","feedback":"&lt;p&gt;Para encontrar o dividendo desconhecido, multiplique o divisor pelo quociente.&lt;/p&gt;&lt;p style=\"text-align: center\"&gt;... : {{Q1}} = {{Q2}}&lt;/p&gt;&lt;p&gt;{{Q1}} × {{Q2}} = {{A1}}&lt;/p&gt;","seed":{"parameters":[{"name":"Q1","label":null,"min":2,"max":9,"step":1},{"name":"Q2","label":null,"min":2,"max":12,"step":1}],"calculated":[{"name":"A1","label":"{{function}}","function":"{{Q1}}*{{Q2}}"}],"uniques":true},"algorithm":{"name":"calculateOperation","params":{"method":"equivLiteral","keyboard":"NUMERICAL"}}}</t>
  </si>
  <si>
    <t>T1 = {{Q1}}*{{Q2}}
A1 = {{Q1}}</t>
  </si>
  <si>
    <t>{"id":"M4-NyO-42d-E-2","stimulus":"&lt;p&gt;Calcule o termo que falta na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calculated":[{"name":"T1","label":"{{function}}","function":"{{Q1}}*{{Q2}}","temp":true},{"name":"A1","label":"{{function}}","function":"{{Q1}}"}],"uniques":true},"algorithm":{"name":"calculateOperation","params":{"method":"equivLiteral","keyboard":"NUMERICAL"}}}</t>
  </si>
  <si>
    <t>David ha repartido todas las cartas de un juego de mesa. Si le ha dado {{Q1}} a cada uno de los {{Q2}} jugadores, ¿cuántas cartas componen el juego?</t>
  </si>
  <si>
    <t>El juego tiene {{A1}} cartas.</t>
  </si>
  <si>
    <t>Q1= Min= 3; Max= 9; Step= 1
Q2= Min= 10; Max= 20; Step= 1</t>
  </si>
  <si>
    <t>&lt;p&gt;Para averiguar el dividendo desconocido, hay que multiplicar el divisor y el cociente.&lt;/p&gt;&lt;p&gt;... : {{Q2}} jugadores = {{Q1}} cartas a cada uno&lt;/p&gt;&lt;p&gt;{{Q1}} × {{Q2}} = {{A1}} cartas&lt;/p&gt;</t>
  </si>
  <si>
    <t>{"id":"M4-NyO-42d-A-1","stimulus":"&lt;p&gt;Davi distribuiu todas as cartas de um jogo de tabuleiro entre os participantes. Se ele distribuiu {{Q1}} cartas para cada um dos {{Q2}} jogadores, quantas cartas o jogo tem?&lt;/p&gt;","template":"&lt;p&gt;O jogo tem {{response}} cartas.&lt;/p&gt;","hint":"&lt;p&gt;A divisão é a operação inversa da multiplicação.&lt;/p&gt;","feedback":"&lt;p&gt;Para encontrar o dividendo desconhecido, multiplique o divisor pelo quociente.&lt;/p&gt;&lt;p style=\"text-align: center\"&gt;... : {{Q2}} jogadores = {{Q1}} cartas a cada um&lt;/p&gt;&lt;p&gt;{{Q2}} × {{Q1}} = {{A1}} cartas&lt;/p&gt;","seed":{"parameters":[{"name":"Q1","label":null,"min":3,"max":9,"step":1},{"name":"Q2","label":null,"min":10,"max":20,"step":1}],"calculated":[{"name":"A1","label":"{{function}}","function":"{{Q1}}*{{Q2}}"}],"uniques":true},"algorithm":{"name":"calculateOperation","params":{"method":"equivLiteral","keyboard":"NUMERICAL"}}}</t>
  </si>
  <si>
    <t>En una competición deportiva, el organizador ha dividido a los deportistas en {{Q1}} grupos de {{Q2}} personas cada uno. ¿Cuántos deportistas han participado en la competición?</t>
  </si>
  <si>
    <t>Han participado {{A1}} deportistas.</t>
  </si>
  <si>
    <t>Q1= Min= 5; Max= 10; Step= 1
Q2= Min= 10; Max= 30; Step= 1</t>
  </si>
  <si>
    <t>&lt;p&gt;Para averiguar el dividendo desconocido, hay que multiplicar el divisor y el cociente.&lt;/p&gt;&lt;p&gt;... : {{Q1}} grupos = {{Q2}} personas en cada grupo&lt;/p&gt;&lt;p&gt;{{Q2}} × {{Q1}} = {{A1}} participantes&lt;/p&gt;</t>
  </si>
  <si>
    <t>{"id":"M4-NyO-42d-A-2","stimulus":"&lt;p&gt;Em uma competição esportiva, o organizador dividiu os atletas em {{Q1}} grupos de {{Q2}} pessoas cada. Quantos atletas participaram da competição?&lt;/p&gt;","template":"&lt;p&gt;Participaram {{response}} atletas.&lt;/p&gt;","hint":"&lt;p&gt;A divisão é a operação inversa da multiplicação.&lt;/p&gt;","feedback":"&lt;p&gt;Para encontrar o dividendo desconhecido, multiplique o divisor pelo quociente.&lt;/p&gt;&lt;p style=\"text-align: center\"&gt;... : {{Q1}} grupos = {{Q2}} atletas em cada grupo&lt;/p&gt;&lt;p style=\"text-align: center\"&gt;{{Q1}} × {{Q2}} = {{A1}} atletas&lt;/p&gt;","seed":{"parameters":[{"name":"Q1","label":null,"min":5,"max":10,"step":1},{"name":"Q2","label":null,"min":10,"max":30,"step":1}],"calculated":[{"name":"A1","label":"{{function}}","function":"{{Q1}}*{{Q2}}"}],"uniques":true},"algorithm":{"name":"calculateOperation","params":{"method":"equivLiteral","keyboard":"NUMERICAL"}}}</t>
  </si>
  <si>
    <t>Una profesora ha repartido los cómics que se han donado al colegio entre los {{Q1}} estudiantes que los quieren. Después de distribuirlos, cada alumno ha recibido {{Q2}} cómics. ¿Cuántos han donado al colegio?</t>
  </si>
  <si>
    <t>Se han donado {{A1}} cómics.</t>
  </si>
  <si>
    <t>Q1= Min= 8; Max= 15; Step= 1
Q2= Min= 10; Max= 20; Step= 1</t>
  </si>
  <si>
    <t>&lt;p&gt;Para averiguar el dividendo desconocido, hay que multiplicar el divisor y el cociente.&lt;/p&gt;&lt;p&gt;... : {{Q1}} alumnos = {{Q2}} cómics a cada uno&lt;/p&gt;&lt;p&gt;{{Q1}} × {{Q2}} = {{A1}} cómics&lt;/p&gt;</t>
  </si>
  <si>
    <t>{"id":"M4-NyO-42d-A-3","stimulus":"&lt;p&gt;Uma escola recebeu uma doação de revistinhas em quadrinhos e a direção resolveu distribuí-las entre os {{Q1}} alunos que estavam interessados em ficar com elas. Se depois da distribuição cada aluno ficou com {{Q2}} revistinhas, quantas foram doadas para a escola?&lt;/p&gt;","template":"&lt;p&gt;Foram doadas {{response}} revistinhas.&lt;/p&gt;","hint":"&lt;p&gt;A divisão é a operação inversa da multiplicação.&lt;/p&gt;","feedback":"&lt;p&gt;Para encontrar o dividendo desconhecido, multiplique o divisor pelo quociente.&lt;/p&gt;&lt;p style=\"text-align: center\"&gt;... : {{Q1}} alunos = {{Q2}} revistinhas para cada um&lt;/p&gt;&lt;p style=\"text-align: center\"&gt;{{Q1}} × {{Q2}} = {{A1}} revistinhas&lt;/p&gt;","seed":{"parameters":[{"name":"Q1","label":null,"min":8,"max":15,"step":1},{"name":"Q2","label":null,"min":10,"max":20,"step":1}],"calculated":[{"name":"A1","label":"{{function}}","function":"{{Q1}}*{{Q2}}"}],"uniques":true},"algorithm":{"name":"calculateOperation","params":{"method":"equivLiteral","keyboard":"NUMERICAL"}}}</t>
  </si>
  <si>
    <t>M4-NyO-24a</t>
  </si>
  <si>
    <t>Lee fracciones con un dígito en numerador y hasta el número doce en el denominador (pasa número a texto)</t>
  </si>
  <si>
    <t>Une cada fracción con su expresión:
{{Q1}}/2   -   {{T1}} medios
{{Q2}}/7  -   {{T2}} séptimos
{{Q3}}/11  -   {{T3}} onceavos</t>
  </si>
  <si>
    <t>Q1-Q3= Min=2; Max=9; Step=1</t>
  </si>
  <si>
    <t>T1 = Lemonlib.numToWords({{Q1}}, 'es')
T2 = Lemonlib.numToWords({{Q2}}, 'es')
T3 = Lemonlib.numToWords({{Q3}}, 'es')</t>
  </si>
  <si>
    <t>Para leer una fracción, empieza por el numerador y a continuación por el denominador. Por ejemplo, 2/6 se lee &lt;i&gt;dos sextos.&lt;/i&gt;</t>
  </si>
  <si>
    <t>{"id":"M4-NyO-24a-I-1","stimulus":"&lt;p&gt;Arraste a forma como é lida essas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t>
  </si>
  <si>
    <t>Une cada fracción con su expresión:
{{Q1}}/3   -   {{T1}} tercios
{{Q2}}/8  -   {{T2}} octavos
{{Q3}}/12  -   {{T3}} doceavos</t>
  </si>
  <si>
    <t>Para leer una fracción, empieza por el numerador y a continuación por el denominador. Por ejemplo, 3/5 se lee &lt;i&gt;tres quintos.&lt;/i&gt;</t>
  </si>
  <si>
    <t>{"id":"M4-NyO-24a-I-2","stimulus":"&lt;p&gt;Arraste a forma como é lida essas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t>
  </si>
  <si>
    <t>Escribe con palabras la fracción {{Q1}}/5.</t>
  </si>
  <si>
    <t xml:space="preserve">La fracción se escribe como {{A1}}. </t>
  </si>
  <si>
    <t>Q1= Min=2; Max=9; Step=1</t>
  </si>
  <si>
    <t>T1 = Lemonlib.numToWords({{Q1}}, 'es')
A1="{{T1}} quintos"</t>
  </si>
  <si>
    <t>Para leer una fracción, empieza por el numerador y a continuación por el denominador. Por ejemplo, 7/11 se lee &lt;i&gt;siete onceavos.&lt;/i&gt;</t>
  </si>
  <si>
    <t>{"id":"M4-NyO-24a-E-1","stimulus":"&lt;p&gt;Escreva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t>
  </si>
  <si>
    <t>Escribe con palabras la fracción {{Q1}}/8.</t>
  </si>
  <si>
    <t>T1 = Lemonlib.numToWords({{Q1}}, 'es')
A1="{{T1}} octavos"</t>
  </si>
  <si>
    <t>Para leer una fracción, empieza por el numerador y a continuación por el denominador. Por ejemplo, 1/8 se lee &lt;i&gt;un octavo.&lt;/i&gt;</t>
  </si>
  <si>
    <t>{"id":"M4-NyO-24a-E-2","stimulus":"&lt;p&gt;Escreva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t>
  </si>
  <si>
    <t>Escribe con palabras la fracción {{Q1}}/12.</t>
  </si>
  <si>
    <t>T1 = Lemonlib.numToWords({{Q1}}, 'es')
A1="{{T1}} doceavos"</t>
  </si>
  <si>
    <t>Para leer una fracción, empieza por el numerador y a continuación por el denominador. Por ejemplo, 2/5 se lee &lt;i&gt;dos quintos.&lt;/i&gt;</t>
  </si>
  <si>
    <t>{"id":"M4-NyO-24a-E-3","stimulus":"&lt;p&gt;Escreva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t>
  </si>
  <si>
    <t>Pedro se ha comido {{Q1}}/8 de una tarta. Escribe esta fracción con palabras.</t>
  </si>
  <si>
    <t>Pedro se ha comido {{A1}} de la tarta.</t>
  </si>
  <si>
    <t>Q1= Min=2; Max=7; Step=1</t>
  </si>
  <si>
    <t>Para leer una fracción, empieza por el numerador y a continuación por el denominador. Por ejemplo, 2/9 se lee &lt;i&gt;dos novenos.&lt;/i&gt;</t>
  </si>
  <si>
    <t>{"id":"M4-NyO-24a-A-1","stimulus":"&lt;p&gt;Pedro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t>
  </si>
  <si>
    <t>Se ha pintado {{Q1}}/12 de una pared. Escribe esta fracción con palabras.</t>
  </si>
  <si>
    <t>Se ha pintado {{A1}} de una pared.</t>
  </si>
  <si>
    <t>Q1= Min=2; Max=11; Step=1</t>
  </si>
  <si>
    <t>Para leer una fracción, empieza por el numerador y a continuación por el denominador.  Por ejemplo, 3/7 se lee &lt;i&gt;tres séptimos.&lt;/i&gt;</t>
  </si>
  <si>
    <t>{"id":"M4-NyO-24a-A-2","stimulus":"&lt;p&gt;Foram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t>
  </si>
  <si>
    <t>Javier ha tardado {{Q1}}/8 de una hora en hacer los ejercicios. Escribe esta fracción con palabras.</t>
  </si>
  <si>
    <t>Javier ha tardado {{A1}} de una hora.</t>
  </si>
  <si>
    <t>{"id":"M4-NyO-24a-A-3","stimulus":"&lt;p&gt;Javier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t>
  </si>
  <si>
    <t>Pilar ha gastado {{Q1}}/7 del saldo de su tarjeta de teléfono. Escribe esta fracción con palabras.</t>
  </si>
  <si>
    <t>Pilar ha gastado {{A1}} del saldo de su tarjeta.</t>
  </si>
  <si>
    <t>Q1= Min=2; Max=6; Step=1</t>
  </si>
  <si>
    <t>T1 = Lemonlib.numToWords({{Q1}}, 'es')
A1="{{T1}} séptimos"</t>
  </si>
  <si>
    <t>Para leer una fracción, empieza por el numerador y a continuación por el denominador. Por ejemplo, 4/5 se lee &lt;i&gt;cuatro quintos.&lt;/i&gt;</t>
  </si>
  <si>
    <t>{"id":"M4-NyO-24a-A-4","stimulus":"&lt;p&gt;Pérola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t>
  </si>
  <si>
    <t>Un incendio ha destruido {{Q1}}/5 del bosque que hay alrededor del pueblo de Vicente. Escribe esta fracción con palabras.</t>
  </si>
  <si>
    <t>El incendio ha destruído {{A1}} de la superficie del bosque.</t>
  </si>
  <si>
    <t>Q1= Min=2; Max=4; Step=1</t>
  </si>
  <si>
    <t>Para leer una fracción, empieza por el numerador y a continuación por el denominador. Por ejemplo, 2/3 se lee &lt;i&gt;dos tercios.&lt;/i&gt;</t>
  </si>
  <si>
    <t>{"id":"M4-NyO-24a-A-5","stimulus":"&lt;p&gt;Um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t>
  </si>
  <si>
    <t>M4-NyO-24b</t>
  </si>
  <si>
    <t>Escribe fracciones con un dígito en numerador y hasta el número doce en el denominador (pasa texto a número)</t>
  </si>
  <si>
    <t>Señala las fracciones que están correctamente escritas.
{{Q1}}/2: {{T1}} medios*
{{Q2}}/7: {{T2}} séptimos*
{{Q3}}/10: {{T3}} décimos*
{{Q4}}/11: {{T4}} onceavos*
{{Q5}}/6: {{T5}} octavos
{{Q6}}/4: {{T6}} novenos
{{Q7}}/12: {{T7}} onceavos
{{Q8}}/9: {{T8}} tercios
(Se ven 3: 2 correctas, 1 incorrecta)</t>
  </si>
  <si>
    <t>Q1-Q8= Min=2; Max=9; Step=1</t>
  </si>
  <si>
    <t>T1 = Lemonlib.numToWords({{Q1}}, 'es')
T2 = Lemonlib.numToWords({{Q2}}, 'es')
T3 = Lemonlib.numToWords({{Q3}}, 'es')
T4 = Lemonlib.numToWords({{Q4}}, 'es')
T5 = Lemonlib.numToWords({{Q5}}, 'es')
T6 = Lemonlib.numToWords({{Q6}}, 'es')
T7 = Lemonlib.numToWords({{Q7}}, 'es')
T8 = Lemonlib.numToWords({{Q8}}, 'es')</t>
  </si>
  <si>
    <t>Para leer una fracción, empieza por el numerador y sigue con el denominador. Por ejemplo, 3/5 se lee &lt;i&gt;tres quintos.&lt;/i&gt;</t>
  </si>
  <si>
    <t>Para leer una fracción, empieza por el numerador y sigue con el denominador. 
A5=La fracción {{Q5}/6 se lee &lt;i&gt;{{T5}} sextos.&lt;/i&gt;
A6=La fracción {{Q6}}/4 se lee &lt;i&gt;{{T6}} cuartos.&lt;/i&gt;
A7=La fracción {{Q7}}/12 se lee &lt;i&gt;{{T7}} doceavos.&lt;/i&gt;
A8=La fracción {{Q8}}/3 se lee &lt;i&gt;{{T8}} tercios.&lt;/i&gt;</t>
  </si>
  <si>
    <t>{"id":"M4-NyO-24b-I-1","stimulus":"&lt;p&gt;Marque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t>
  </si>
  <si>
    <t>Escribe las siguientes fracciones.</t>
  </si>
  <si>
    <t>{{T1}} medios: {{A1}}
{{T2}} doceavos: {{A2}}</t>
  </si>
  <si>
    <t>Q1-Q2= Min=2; Max=9; Step=1</t>
  </si>
  <si>
    <t>T1 = Lemonlib.numToWords({{Q1}}, 'es')
T2 = Lemonlib.numToWords({{Q2}}, 'es')
A1=\\frac{{{Q1}}}{2}
A2=\\frac{{{Q2}}}{12}</t>
  </si>
  <si>
    <t>Para escribir una fracción, empieza por el numerador y sigue con el denominador. Por ejemplo, tres quintos se escribe 3/5.</t>
  </si>
  <si>
    <t>{"id":"M4-NyO-24b-E-1","stimulus":"&lt;p&gt;Escreva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'pt')","temp":true},{"name":"T2","label":"{{function}}","function":"Lemonlib.numToWords({{Q2}}, 'pt')","temp":true},{"name":"A1","label":"{{function}}","function":"\\frac{{{Q1}}}{2}"},{"name":"A2","label":"{{function}}","function":"\\frac{{{Q2}}}{12}"}],"uniques":true},"algorithm":{"name":"calculateOperation","params":{"method":"equivLiteral","keyboard":"INTERMEDIATE"}}}</t>
  </si>
  <si>
    <t>{{T1}} tercios: {{A1}}
{{T2}} onceavos: {{A2}}</t>
  </si>
  <si>
    <t>T1 = Lemonlib.numToWords({{Q1}}, 'es')
T2 = Lemonlib.numToWords({{Q2}}, 'es')
A1=\\frac{{{Q1}}}{3}
A2=\\frac{{{Q2}}}{11}</t>
  </si>
  <si>
    <t>Para escribir una fracción, empieza por el numerador y sigue con el denominador. Por ejemplo, dos tercios se escribe 2/3.</t>
  </si>
  <si>
    <t>{"id":"M4-NyO-24b-E-2","stimulus":"&lt;p&gt;Escreva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'pt')","temp":true},{"name":"T2","label":"{{function}}","function":"Lemonlib.numToWords({{Q2}}, 'pt')","temp":true},{"name":"A1","label":"{{function}}","function":"\\frac{{{Q1}}}{3}"},{"name":"A2","label":"{{function}}","function":"\\frac{{{Q2}}}{11}"}],"uniques":true},"algorithm":{"name":"calculateOperation","params":{"method":"equivLiteral","keyboard":"INTERMEDIATE"}}}</t>
  </si>
  <si>
    <t>{{T1}} cuartos: {{A1}}
{{T2}} décimos: {{A2}}</t>
  </si>
  <si>
    <t>T1 = Lemonlib.numToWords({{Q1}}, 'es')
T2 = Lemonlib.numToWords({{Q2}}, 'es')
A1=\\frac{{{Q1}}}{4}
A2=\\frac{{{Q2}}}{10}</t>
  </si>
  <si>
    <t>Para escribir una fracción, empieza por el numerador y sigue con el denominador. Por ejemplo, un medio se escribe 1/2.</t>
  </si>
  <si>
    <t>{"id":"M4-NyO-24b-E-3","stimulus":"&lt;p&gt;Escreva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'pt')","temp":true},{"name":"T2","label":"{{function}}","function":"Lemonlib.numToWords({{Q2}}, 'pt')","temp":true},{"name":"A1","label":"{{function}}","function":"\\frac{{{Q1}}}{4}"},{"name":"A2","label":"{{function}}","function":"\\frac{{{Q2}}}{10}"}],"uniques":true},"algorithm":{"name":"calculateOperation","params":{"method":"equivLiteral","keyboard":"INTERMEDIATE"}}}</t>
  </si>
  <si>
    <t>Sofía se ha comido {{T1}} octavos de una pizza. Escribe esta fracción.</t>
  </si>
  <si>
    <t>Sofía se ha comido {{A1}} de la pizza.</t>
  </si>
  <si>
    <t>T1 = Lemonlib.numToWords({{Q1}}, 'es')
A1=\\frac{{{Q1}}}{8}</t>
  </si>
  <si>
    <t>Para escribir una fracción, empieza por el numerador y sigue con el denominador. Por ejemplo, dos quintos se escribe 2/5.</t>
  </si>
  <si>
    <t>{"id":"M4-NyO-24b-A-1","stimulus":"&lt;p&gt;Sofia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t>
  </si>
  <si>
    <t>Ya se han consumido {{T1}} novenos del tiempo total de un partido de fútbol. Escribe esta fracción.</t>
  </si>
  <si>
    <t>Se han consumido {{A1}} del tiempo del partido.</t>
  </si>
  <si>
    <t>Q1= Min=2; Max=8; Step=1</t>
  </si>
  <si>
    <t>T1 = Lemonlib.numToWords({{Q1}}, 'es')
A1=\\frac{{{Q1}}}{9}</t>
  </si>
  <si>
    <t>Para escribir una fracción, empieza por el numerador y sigue con el denominador. Por ejemplo, tres cuartos se escribe 3/4.</t>
  </si>
  <si>
    <t>{"id":"M4-NyO-24b-A-2","stimulus":"&lt;p&gt;Já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t>
  </si>
  <si>
    <t>Un camarero ha gastado {{T1}} sextos de una botella de leche. Escribe esta fracción.</t>
  </si>
  <si>
    <t>El camarero ha gastado {{A1}} de la botella.</t>
  </si>
  <si>
    <t>Q1= Min=2; Max=5; Step=1</t>
  </si>
  <si>
    <t>T1 = Lemonlib.numToWords({{Q1}}, 'es')
A1=\\frac{{{Q1}}}{6}</t>
  </si>
  <si>
    <t>{"id":"M4-NyO-24b-A-3","stimulus":"&lt;p&gt;Um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t>
  </si>
  <si>
    <t>Un hortelano ha labrado {{T1}} séptimos de su huerto. Escribe esta fracción.</t>
  </si>
  <si>
    <t>El hortelano ha labrado {{A1}} del huerto.</t>
  </si>
  <si>
    <t>T1 = Lemonlib.numToWords({{Q1}}, 'es')
A1=\\frac{{{Q1}}}{7}</t>
  </si>
  <si>
    <t>Para escribir una fracción, empieza por el numerador y sigue con el denominador. Por ejemplo, cuatro quintos se escribe 4/5.</t>
  </si>
  <si>
    <t>{"id":"M4-NyO-24b-A-4","stimulus":"&lt;p&gt;Um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t>
  </si>
  <si>
    <t>Una profesora ha corregido {{T1}} doceavos de los exámenes. Escribe esta fracción.</t>
  </si>
  <si>
    <t>La profesora ha corregido {{A1}} de los exámenes.</t>
  </si>
  <si>
    <t>T1 = Lemonlib.numToWords({{Q1}}, 'es')
A1=\\frac{{{Q1}}}{12}</t>
  </si>
  <si>
    <t>{"id":"M4-NyO-24b-A-5","stimulus":"&lt;p&gt;Uma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t>
  </si>
  <si>
    <t>M4-NyO-24d</t>
  </si>
  <si>
    <t>Nombra los términos de la fracción: numerador y denominador</t>
  </si>
  <si>
    <t>En la fracción {{Q1}}/{{T1}}, ¿qué es {{Q1}}?</t>
  </si>
  <si>
    <t>{{Q1}} es el {{group1}}.</t>
  </si>
  <si>
    <t>Q1= Min= 1; Max= 5; Step= 1
Q2= Min= 1; Max= 5; Step= 1</t>
  </si>
  <si>
    <t>T1 = {{Q1}}+{{Q2}}
group1 = numerador*, denominador</t>
  </si>
  <si>
    <t>Los términos de una fracción son: numerador/denominador.</t>
  </si>
  <si>
    <t>{"id":"M4-NyO-24d-I-1","stimulus":"&lt;p&gt;Na fração &lt;span class=\"fr-math-v2 fr-draggable\" contenteditable=\"false\" data-original-math=\"\\(\\frac{{{Q1}}}{{{T1}}}\\)\" draggable=\"true\"&gt;\\(\\frac{{{Q1}}}{{{T1}}}\\)&lt;/span&gt;, como é chamado o número {{Q1}}?&lt;/p&gt;","template":"&lt;p&gt;O {{Q1}}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name":"A2","label":"denominador","group":1,"incorrect":true}],"uniques":true},"algorithm":{"name":"groupResponses","template":"Cloze with drop down"}}</t>
  </si>
  <si>
    <t>En la fracción {{Q1}}/{{T1}}, ¿qué es {{T1}}?</t>
  </si>
  <si>
    <t>{{T1}} es el {{group1}}.</t>
  </si>
  <si>
    <t>T1 = {{Q1}}+{{Q2}}
group1 = numerador, denominador*</t>
  </si>
  <si>
    <t>&lt;p&gt;Los términos de una fracción son: numerador/denominador.&lt;/p&gt;</t>
  </si>
  <si>
    <t>{"id":"M4-NyO-24d-I-2","stimulus":"&lt;p&gt;Na fração &lt;span class=\"fr-math-v2 fr-draggable\" contenteditable=\"false\" data-original-math=\"\\(\\frac{{{Q1}}}{{{T1}}}\\)\" draggable=\"true\"&gt;\\(\\frac{{{Q1}}}{{{T1}}}\\)&lt;/span&gt;, como é chamado o número {{T1}}?&lt;/p&gt;","template":"&lt;p&gt;O {{T1}}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incorrect":true},{"name":"A2","label":"denominador","group":1}],"uniques":true},"algorithm":{"name":"groupResponses","template":"Cloze with drop down"}}</t>
  </si>
  <si>
    <t>En la fracción {{Q1}}/{{T1}}, ¿cuánto vale el numerador?</t>
  </si>
  <si>
    <t>El valor del numerador es {{A1}}.</t>
  </si>
  <si>
    <t>T1 = {{Q1}}+{{Q2}}
A1 = {{Q1}}</t>
  </si>
  <si>
    <t>{"id":"M4-NyO-24d-E-1","stimulus":"&lt;p&gt;Na fração &lt;span class=\"fr-math-v2 fr-draggable\" contenteditable=\"false\" data-original-math=\"\\(\\frac{{{Q1}}}{{{T1}}}\\)\" draggable=\"true\"&gt;\\(\\frac{{{Q1}}}{{{T1}}}\\)&lt;/span&gt;, qual número é o numerador?&lt;/p&gt;","template":"&lt;p&gt;O numerador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Q1}}"}],"uniques":true},"algorithm":{"name":"calculateOperation","params":{"method":"equivLiteral","keyboard":"NUMERICAL"}}}</t>
  </si>
  <si>
    <t>En la fracción {{Q1}}/{{T1}}, ¿cuánto vale el denominador?</t>
  </si>
  <si>
    <t>El valor del denominador es {{A1}}.</t>
  </si>
  <si>
    <t>T1 = {{Q1}}+{{Q2}}
A1 = {{T1}}</t>
  </si>
  <si>
    <t>{"id":"M4-NyO-24d-E-2","stimulus":"&lt;p&gt;Na fração &lt;span class=\"fr-math-v2 fr-draggable\" contenteditable=\"false\" data-original-math=\"\\(\\frac{{{Q1}}}{{{T1}}}\\)\" draggable=\"true\"&gt;\\(\\frac{{{Q1}}}{{{T1}}}\\)&lt;/span&gt;, qual número é o denominador?&lt;/p&gt;","template":"&lt;p&gt;O denominador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T1}}"}],"uniques":true},"algorithm":{"name":"calculateOperation","params":{"method":"equivLiteral","keyboard":"NUMERICAL"}}}</t>
  </si>
  <si>
    <t>M4-NyO-24e</t>
  </si>
  <si>
    <t>Asocia una fracción con su representación gráfica y viceversa  (un dígito en numerador y hasta el número doce en el denominador)</t>
  </si>
  <si>
    <t>Selecciona la figura que representa la fracción 2/5.
M4-NyO-24e-1*
M4-NyO-24e-2*
M4-NyO-24e-3
M4-NyO-24e-4
M4-NyO-24e-5
M4-NyO-24e-6
M4-NyO-24e-7
M4-NyO-24e-8
M4-NyO-24e-9
M4-NyO-24e-10
(Se ven 3, 1 correcta)</t>
  </si>
  <si>
    <t>Sí</t>
  </si>
  <si>
    <t>El denominador representa el número de partes en las que se divide la figura y el numerador, la parte pintada.</t>
  </si>
  <si>
    <t>&lt;p&gt;El denominador representa el número de partes en las que se divide la figura y el numerador, la parte pintada.&lt;p&gt;</t>
  </si>
  <si>
    <t>{"id":"M4-NyO-24e-I-1","stimulus":"&lt;p&gt;Selecione a figura que representa a fração &lt;span class=\"fr-math-v2 fr-draggable\" contenteditable=\"false\" data-original-math=\"\\(\\frac{2}{5}\\)\" draggable=\"true\"&gt;\\(\\frac{2}{5}\\)&lt;/span&gt;.&lt;/p&gt;","hint":"&lt;p&gt;O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width=\"300\"&gt;&lt;/img&gt;&lt;/div&gt;"},{"name":"A2","label":"&lt;div style=\"display:flex; justify-content:center;\"&gt;&lt;img src=\"https://blueberry-assets.oneclick.es/M4_NyO_24e_2.svg\" width=\"300\"&gt;&lt;/img&gt;&lt;/div&gt;"},{"name":"A3","label":"&lt;div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t>
  </si>
  <si>
    <t>Selecciona la figura que representa la fracción 2/6.
M4-NyO-24e-1
M4-NyO-24e-2
M4-NyO-24e-3*
M4-NyO-24e-4*
M4-NyO-24e-5
M4-NyO-24e-6
M4-NyO-24e-7
M4-NyO-24e-8
M4-NyO-24e-9
M4-NyO-24e-10
(Se ven 3, 1 correcta)</t>
  </si>
  <si>
    <t>{"id":"M4-NyO-24e-I-2","stimulus":"&lt;p&gt;Selecione a figura que representa a fração &lt;span class=\"fr-math-v2 fr-draggable\" contenteditable=\"false\" data-original-math=\"\\(\\frac{2}{6}\\)\" draggable=\"true\"&gt;\\(\\frac{2}{6}\\)&lt;/span&gt;.&lt;/p&gt;","hint":"&lt;p&gt;O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width=\"300\"&gt;&lt;/img&gt;&lt;/div&gt;"},{"name":"A4","label":"&lt;div style=\"display:flex; justify-content:center;\"&gt;&lt;img src=\"https://blueberry-assets.oneclick.es/M4_NyO_24e_4.svg\" width=\"300\"&gt;&lt;/img&gt;&lt;/div&gt;"},{"name":"A5","label":"&lt;div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t>
  </si>
  <si>
    <t>Selecciona la figura que representa la fracción 3/6.
M4-NyO-24e-1
M4-NyO-24e-2
M4-NyO-24e-3
M4-NyO-24e-4
M4-NyO-24e-5*
M4-NyO-24e-6*
M4-NyO-24e-7
M4-NyO-24e-8
M4-NyO-24e-9
M4-NyO-24e-10
(Se ven 3, 1 correcta)</t>
  </si>
  <si>
    <t>{"id":"M4-NyO-24e-I-3","stimulus":"&lt;p&gt;Selecione a figura que representa a fração &lt;span class=\"fr-math-v2 fr-draggable\" contenteditable=\"false\" data-original-math=\"\\(\\frac{3}{6}\\)\" draggable=\"true\"&gt;\\(\\frac{3}{6}\\)&lt;/span&gt;.&lt;/p&gt;","hint":"&lt;p&gt;O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width=\"300\"&gt;&lt;/img&gt;&lt;/div&gt;"},{"name":"A6","label":"&lt;div style=\"display:flex; justify-content:center;\"&gt;&lt;img src=\"https://blueberry-assets.oneclick.es/M4_NyO_24e_6.svg\" width=\"300\"&gt;&lt;/img&gt;&lt;/div&gt;"},{"name":"A7","label":"&lt;div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t>
  </si>
  <si>
    <t>Selecciona la figura que representa la fracción 3/5.
M4-NyO-24e-1
M4-NyO-24e-2
M4-NyO-24e-3
M4-NyO-24e-4
M4-NyO-24e-5
M4-NyO-24e-6
M4-NyO-24e-7*
M4-NyO-24e-8*
M4-NyO-24e-9
M4-NyO-24e-10
(Se ven 3, 1 correcta)</t>
  </si>
  <si>
    <t>{"id":"M4-NyO-24e-I-4","stimulus":"&lt;p&gt;Selecione a figura que representa a fração &lt;span class=\"fr-math-v2 fr-draggable\" contenteditable=\"false\" data-original-math=\"\\(\\frac{3}{5}\\)\" draggable=\"true\"&gt;\\(\\frac{3}{5}\\)&lt;/span&gt;.&lt;/p&gt;","hint":"&lt;p&gt;O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width=\"300\"&gt;&lt;/img&gt;&lt;/div&gt;"},{"name":"A8","label":"&lt;div style=\"display:flex; justify-content:center;\"&gt;&lt;img src=\"https://blueberry-assets.oneclick.es/M4_NyO_24e_8.svg\" width=\"300\"&gt;&lt;/img&gt;&lt;/div&gt;"},{"name":"A9","label":"&lt;div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t>
  </si>
  <si>
    <t>Selecciona la figura que representa la fracción 2/3.
M4-NyO-24e-1
M4-NyO-24e-2
M4-NyO-24e-3
M4-NyO-24e-4
M4-NyO-24e-5
M4-NyO-24e-6
M4-NyO-24e-7
M4-NyO-24e-8
M4-NyO-24e-9*
M4-NyO-24e-10*
(Se ven 3, 1 correcta)</t>
  </si>
  <si>
    <t>{"id":"M4-NyO-24e-I-5","stimulus":"&lt;p&gt;Selecione a figura que representa a fração &lt;span class=\"fr-math-v2 fr-draggable\" contenteditable=\"false\" data-original-math=\"\\(\\frac{2}{3}\\)\" draggable=\"true\"&gt;\\(\\frac{2}{3}\\)&lt;/span&gt;.&lt;/p&gt;","hint":"&lt;p&gt;O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width=\"300\"&gt;&lt;/img&gt;&lt;/div&gt;"},{"name":"A10","label":"&lt;div style=\"display:flex; justify-content:center;\"&gt;&lt;img src=\"https://blueberry-assets.oneclick.es/M4_NyO_24e_10.svg\" width=\"300\"&gt;&lt;/img&gt;&lt;/div&gt;"}],"uniques":true},"algorithm":{"name":"trueFalse","template":"Multiple choice – standard","params":{"countCorrect":1,"countIncorrect":2,"showCheckIcon":false,"columns":3}}}</t>
  </si>
  <si>
    <t>Escribe qué fracción representa la zona coloreada de esta figura.
Imagen {{Q1}}</t>
  </si>
  <si>
    <t>La zona coloreada representa {{A1}} de la figura.</t>
  </si>
  <si>
    <t>Cloze Math</t>
  </si>
  <si>
    <t>Q1 = List = M4-NyO-24e-1, M4-NyO-24e-2</t>
  </si>
  <si>
    <t>A1 = 2/5</t>
  </si>
  <si>
    <t>{
    "id": "M4-NyO-24e-E-1",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"M4_NyO_24e_1.svg",
                    "M4_NyO_24e_2.svg"
                ]
            }
        ],
        "calculated": [
            {
                "name": "A1",
                "label": "{{function}}",
                "function": "\\frac{2}{5}"
            }
        ],
        "uniques": true
    },
    "algorithm": {
        "name": "calculateOperation",
        "params": {
            "method": "equivLiteral",
            "keyboard": "INTERMEDIATE"
        }
    }
}</t>
  </si>
  <si>
    <t>Q1 = List = M4-NyO-24e-3, M4-NyO-24e-4</t>
  </si>
  <si>
    <t>A1 = 2/6</t>
  </si>
  <si>
    <t>{
    "id": "M4-NyO-24e-E-2",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"M4_NyO_24e_3.svg",
                    "M4_NyO_24e_4.svg"
                ]
            }
        ],
        "calculated": [
            {
                "name": "A1",
                "label": "{{function}}",
                "function": "\\frac{2}{6}"
            }
        ],
        "uniques": true
    },
    "algorithm": {
        "name": "calculateOperation",
        "params": {
            "method": "equivLiteral",
            "keyboard": "INTERMEDIATE"
        }
    }
}</t>
  </si>
  <si>
    <t>Q1 = List = M4-NyO-24e-5, M4-NyO-24e-6</t>
  </si>
  <si>
    <t>A1 = 3/6</t>
  </si>
  <si>
    <t>{
    "id": "M4-NyO-24e-E-3",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"M4_NyO_24e_5.svg",
                    "M4_NyO_24e_6.svg"
                ]
            }
        ],
        "calculated": [
            {
                "name": "A1",
                "label": "{{function}}",
                "function": "\\frac{3}{6}"
            }
        ],
        "uniques": true
    },
    "algorithm": {
        "name": "calculateOperation",
        "params": {
            "method": "equivLiteral",
            "keyboard": "INTERMEDIATE"
        }
    }
}</t>
  </si>
  <si>
    <t>Q1 = List = M4-NyO-24e-7, M4-NyO-24e-8</t>
  </si>
  <si>
    <t>A1 = 3/5</t>
  </si>
  <si>
    <t>{
    "id": "M4-NyO-24e-E-4",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"M4_NyO_24e_7.svg",
                    "M4_NyO_24e_8.svg"
                ]
            }
        ],
        "calculated": [
            {
                "name": "A1",
                "label": "{{function}}",
                "function": "\\frac{3}{5}"
            }
        ],
        "uniques": true
    },
    "algorithm": {
        "name": "calculateOperation",
        "params": {
            "method": "equivLiteral",
            "keyboard": "INTERMEDIATE"
        }
    }
}</t>
  </si>
  <si>
    <t>Q1 = List = M4-NyO-24e-9, M4-NyO-24e-10</t>
  </si>
  <si>
    <t>A1 = 2/3</t>
  </si>
  <si>
    <t>{
    "id": "M4-NyO-24e-E-5",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"M4_NyO_24e_9.svg",
                    "M4_NyO_24e_10.svg"
                ]
            }
        ],
        "calculated": [
            {
                "name": "A1",
                "label": "{{function}}",
                "function": "\\frac{2}{3}"
            }
        ],
        "uniques": true
    },
    "algorithm": {
        "name": "calculateOperation",
        "params": {
            "method": "equivLiteral",
            "keyboard": "INTERMEDIATE"
        }
    }
}</t>
  </si>
  <si>
    <t>Han sobrado las siguentes porciones de una lasaña. Expresa esta cantidad en forma de fracción.
Imagen: M4-NyO-24e-11</t>
  </si>
  <si>
    <t>Han sobrado {{A1}} de la lasaña.</t>
  </si>
  <si>
    <t>A1 = 3/10</t>
  </si>
  <si>
    <t>El denominador representa el número de partes en las que se divide la lasaña y el numerador, la parte pintada.</t>
  </si>
  <si>
    <t>&lt;p&gt;El denominador representa el número de partes en las que se divide la lasaña y el numerador, la parte pintada.&lt;p&gt;</t>
  </si>
  <si>
    <t>{"id":"M4-NyO-24e-A-1","stimulus":"&lt;p&gt;A figura a seguir representa porções que sobraram de uma lasanha. Expresse essa quantidade como uma fração.&lt;/p&gt;&lt;div style=\"display:flex; justify-content:center;\"&gt;&lt;img src=\"https://blueberry-assets.oneclick.es/M4_NyO_24e_11.svg\" width=\"300\"&gt;&lt;/img&gt;&lt;/div&gt;","template":"&lt;p&gt;Sobraram {{response}} da lasanha.&lt;/p&gt;","hint":"&lt;p&gt;O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pintadas.&lt;/p&gt;","seed":{"parameters":[],"calculated":[{"name":"A1","label":"{{function}}","function":"\\frac{3}{10}"}],"uniques":true},"algorithm":{"name":"calculateOperation","params":{"method":"equivLiteral","keyboard":"INTERMEDIATE"}}}</t>
  </si>
  <si>
    <t>Jorge ha pintado los siguientes pétalos de una flor. ¿Que fracción representan respecto al total?
Imagen: M4-NyO-24e-12</t>
  </si>
  <si>
    <t>La fracción de pétalos pintados son {{A1}} del total.</t>
  </si>
  <si>
    <t>A1 = 8/12</t>
  </si>
  <si>
    <t>El denominador representa el número de partes en las que se divide la flor y el numerador, la parte pintada.</t>
  </si>
  <si>
    <t>&lt;p&gt;El denominador representa el número de partes en las que se divide la flor y el numerador, la parte pintada.&lt;p&gt;</t>
  </si>
  <si>
    <t>{"id":"M4-NyO-24e-A-2","stimulus":"&lt;p&gt;Jorge pintou as seguintes pétalas de uma flor. Que fração representa as pétalas pintadas em relação ao total de pétalas?&lt;/p&gt;&lt;div style=\"display:flex; justify-content:center;\"&gt;&lt;img src=\"https://blueberry-assets.oneclick.es/M4_NyO_24e_12.svg\" width=\"300\"&gt;&lt;/img&gt;&lt;/div&gt;","template":"&lt;p&gt;A fração de pétalas pintadas é {{response}} do total.&lt;/p&gt;","hint":"&lt;p&gt;O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pintadas.&lt;/p&gt;","seed":{"parameters":[],"calculated":[{"name":"A1","label":"{{function}}","function":"\\frac{8}{12}"}],"uniques":true},"algorithm":{"name":"calculateOperation","params":{"method":"equivLiteral","keyboard":"INTERMEDIATE"}}}</t>
  </si>
  <si>
    <t>A Rocío le han dado tantos gajos de una naranja como los que aparecen en la imagen. ¿Cuántos gajos le han dado?
Imagen: M4-NyO-24e-13</t>
  </si>
  <si>
    <t>Le han dado {{A1}} de la naranja.</t>
  </si>
  <si>
    <t>A1 = 4/10</t>
  </si>
  <si>
    <t>El denominador representa el número de partes en las que se divide la naranja y el numerador, la parte pintada.</t>
  </si>
  <si>
    <t>&lt;p&gt;El denominador representa el número de partes en las que se divide la naranja y el numerador, la parte pintada.&lt;p&gt;</t>
  </si>
  <si>
    <t>{"id":"M4-NyO-24e-A-3","stimulus":"&lt;p&gt;A figura a seguir representa os gomos de uma laranja que Renata ganhou da amiga dela na hora do recreio. Que fração da laranja Renata ganhou?&lt;/p&gt;&lt;div style=\"display:flex; justify-content:center;\"&gt;&lt;img src=\"https://blueberry-assets.oneclick.es/M4_NyO_24e_13.svg\" width=\"300\"&gt;&lt;/img&gt;&lt;/div&gt;","template":"&lt;p&gt;Renata ganhou {{response}} da laranja.&lt;/p&gt;","hint":"&lt;p&gt;O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pintadas.&lt;/p&gt;","seed":{"parameters":[],"calculated":[{"name":"A1","label":"{{function}}","function":"\\frac{4}{10}"}],"uniques":true},"algorithm":{"name":"calculateOperation","params":{"method":"equivLiteral","keyboard":"INTERMEDIATE"}}}</t>
  </si>
  <si>
    <t>Un granjero ha dividido un huerto en partes iguales y ha plantado tomates en una porción de tierra como la de la imagen. ¿Qué fracción representa esta parte del huerto?
Imagen: M4-NyO-24e-14</t>
  </si>
  <si>
    <t>Ha plantado tomates en {{A1}} del huerto.</t>
  </si>
  <si>
    <t>A1 = 5/8</t>
  </si>
  <si>
    <t>El denominador representa el número de partes en las que se divide el huerto y el numerador, la parte pintada.</t>
  </si>
  <si>
    <t>&lt;p&gt;El denominador representa el número de partes en las que se divide el huerto y el numerador, la parte pintada.&lt;p&gt;</t>
  </si>
  <si>
    <t>{"id":"M4-NyO-24e-A-4","stimulus":"&lt;p&gt;Um agricultor dividiu um pomar em partes iguais e plantou tomates conforme representa a figura. Que fração representa a área do pomar usada para plantar os tomates?&lt;/p&gt;&lt;div style=\"display:flex; justify-content:center;\"&gt;&lt;img src=\"https://blueberry-assets.oneclick.es/M4_NyO_24e_14.svg\" width=\"300\"&gt;&lt;/div&gt;","template":"&lt;p&gt;A área de tomates ocupa {{response}} do pomar.&lt;/p&gt;","feedback":"&lt;p&gt;O denominador representa o número de partes em que a figura está dividida e o numerador, as partes pintadas.&lt;/p&gt;","seed":{"parameters":[],"calculated":[{"name":"A1","label":"{{function}}","function":"\\frac{5}{8}"}],"uniques":false},"algorithm":{"name":"calculateOperation","params":{"method":"equivLiteral","keyboard":"INTERMEDIATE"}}}</t>
  </si>
  <si>
    <t>Teo tiene una caja con tantos quesitos como los de la imagen. ¿Qué fracción de quesitos le quedan?
Imagen: M4-NyO-24e-15</t>
  </si>
  <si>
    <t>Le quedan {{A1}} quesitos.</t>
  </si>
  <si>
    <t>El denominador representa el número de partes en las que se divide la caja y el numerador, la parte pintada.</t>
  </si>
  <si>
    <t>&lt;p&gt;El denominador representa el número de partes en las que se divide la caja y el numerador, la parte pintada.&lt;p&gt;</t>
  </si>
  <si>
    <t>{"id":"M4-NyO-24e-A-5","stimulus":"&lt;p&gt;A figura abaixo representa uma caixa de queijos que Thomaz tem. Que fração de queijos ainda há na caixa?&lt;/p&gt;&lt;div style=\"display:flex; justify-content:center;\"&gt;&lt;img src=\"https://blueberry-assets.oneclick.es/M4_NyO_24e_15.svg\" width=\"300\"&gt;&lt;/div&gt;","template":"&lt;p&gt;Há na caixa {{response}} dos queijos.&lt;/p&gt;","feedback":"&lt;p&gt;O denominador representa o número de partes em que a figura está dividida e o numerador, as partes pintadas.&lt;/p&gt;","seed":{"parameters":[],"calculated":[{"name":"A1","label":"{{function}}","function":"\\frac{2}{5}"}],"uniques":false},"algorithm":{"name":"calculateOperation","params":{"method":"equivLiteral","keyboard":"INTERMEDIATE"}}}</t>
  </si>
  <si>
    <t>M4-NyO-25a</t>
  </si>
  <si>
    <t>Ordena fracciones con el mismo denominador (num: 1 cifra; den: menor que 12)</t>
  </si>
  <si>
    <t>Arrastra la fracción correcta para completar esta comparación.
{{T3}}/{{T1}} &lt; {{A1}}*</t>
  </si>
  <si>
    <t>Q1= Min = 1; Max = 6; Step = 1
Q2= Min = 1; Max = 6; Step = 1
Q3= Min = 1; Max = 6; Step = 1
Q4= Min = 1; Max = 6; Step = 1</t>
  </si>
  <si>
    <t>T1 = {{Q1}}+{{Q2}}
T2 = math.max({{Q1}}, {{Q2}}, {{Q3}})
T3 = {{Q1}}+{{Q2}}+{{Q3}}-math.max({{Q1}}, {{Q2}}, {{Q3}})-math.min({{Q1}}, {{Q2}}, {{Q3}})
T4 = math.min({{Q1}}, {{Q2}}, {{Q3}})
A1 = {{T2}}/{{T1}}
A2 = {{T3}}/{{T1}}
A3 = {{T4}}/{{T1}}</t>
  </si>
  <si>
    <t>Como los denominadores son iguales, hay que comparar los numeradores.</t>
  </si>
  <si>
    <t>&lt;p&gt;Como los denominadores son iguales, hay que comparar los numeradores.&lt;/p&gt;&lt;p&gt;En este caso, {{T3}}/{{T1}} &lt; {{T2}}/{{T1}}  porque {{T3}} &lt; {{T2}}.&lt;/p&gt;</t>
  </si>
  <si>
    <t>{"id":"M4-NyO-25a-I-1","stimulus":"&lt;p&gt;Arraste a fração correta para completar a comparação.&lt;/p&gt;","template":"&lt;div style=\"display:flex; justify-content:center;\"&gt;&lt;p&gt;&lt;span class=\"fr-math-v2 fr-draggable\" contenteditable=\"false\" data-original-math=\"\\(\\frac{{{T3}}}{{{T1}}}\\)\" draggable=\"true\"&gt;\\(\\frac{{{T3}}}{{{T1}}}\\)&lt;/span&gt; &lt;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&lt; &lt;span class=\"fr-math-v2 fr-draggable\" contenteditable=\"false\" data-original-math=\"\\(\\frac{{{T2}}}{{{T1}}}\\)\" draggable=\"true\"&gt;\\(\\frac{{{T2}}}{{{T1}}}\\)&lt;/span&gt; porque {{T3}} &lt; {{T2}}.&lt;/p&gt;","seed":{"parameters":[{"name":"Q1","label":null,"min":1,"max":6,"step":1},{"name":"Q2","label":null,"min":1,"max":6,"step":1},{"name":"Q3","label":null,"min":1,"max":6,"step":1},{"name":"Q4","label":null,"min":1,"max":6,"step":1}],"calculated":[{"name":"T1","label":"{{function}}","function":"{{Q1}}+{{Q2}}","temp":true},{"name":"T2","label":"{{function}}","function":"math.max({{Q1}}, {{Q2}}, {{Q3}})","temp":true},{"name":"T3","label":"{{function}}","function":"{{Q1}}+{{Q2}}+{{Q3}}-math.max({{Q1}}, {{Q2}}, {{Q3}})-math.min({{Q1}}, {{Q2}}, {{Q3}})","temp":true},{"name":"T4","label":"{{function}}","function":"math.min({{Q1}},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t>
  </si>
  <si>
    <t>Arrastra la fracción correcta para completar esta comparación.
{{T3}}/{{T1}} &gt; {{A1}}*</t>
  </si>
  <si>
    <t>T1 = {{Q1}}+{{Q2}}
T2 = math.min({{Q1}}, {{Q2}}, {{Q3}})
T3 = {{Q1}}+{{Q2}}+{{Q3}}-math.max({{Q1}}, {{Q2}}, {{Q3}})-math.min({{Q1}}, {{Q2}}, {{Q3}})
T4 = math.max({{Q1}}, {{Q2}}, {{Q3}})
A1 = {{T2}}/{{T1}}
A2 = {{T3}}/{{T1}}
A3 = {{T4}}/{{T1}}</t>
  </si>
  <si>
    <t>&lt;p&gt;Como los denominadores son iguales, hay que comparar los numeradores.&lt;/p&gt;&lt;p&gt;En este caso, {{T3}}/{{T1}} &gt; {{T2}}/{{T1}} porque {{T3}} &gt; {{T2}}.&lt;/p&gt;</t>
  </si>
  <si>
    <t>{"id":"M4-NyO-25a-I-2","stimulus":"&lt;p&gt;Arraste a fração correta para completar a comparação.&lt;/p&gt;","template":"&lt;div style=\"display:flex; justify-content:center;\"&gt;&lt;p&gt;&lt;span class=\"fr-math-v2 fr-draggable\" contenteditable=\"false\" data-original-math=\"\\(\\frac{{{T3}}}{{{T1}}}\\)\" draggable=\"true\"&gt;\\(\\frac{{{T3}}}{{{T1}}}\\)&lt;/span&gt; &gt;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Q1}}+{{Q2}}","temp":true},{"name":"T2","label":"{{function}}","function":"math.min({{Q1}}, {{Q2}}, {{Q3}})","temp":true},{"name":"T3","label":"{{function}}","function":"{{Q1}}+{{Q2}}+{{Q3}}-math.max({{Q1}}, {{Q2}}, {{Q3}})-math.min({{Q1}}, {{Q2}}, {{Q3}})","temp":true},{"name":"T4","label":"{{function}}","function":"math.max({{Q1}},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t>
  </si>
  <si>
    <t>Ordena las siguientes fracciones de menor a mayor.
{{A1}}
{{A2}}
{{A3}}</t>
  </si>
  <si>
    <t>Order list</t>
  </si>
  <si>
    <t>Q1= min = 1; max = 6; step = 1
Q2= min = 1; max = 6; step = 1
Q3= min = 1; max = 6; step = 1
Q4= min = 1; max = 6; step = 1</t>
  </si>
  <si>
    <t>T1 = math.max({{Q2}}, {{Q3}}, {{Q4}})+{{Q1}}
T2 = math.min({{Q2}}, {{Q3}}, {{Q4}})
T3 = math.max({{Q2}}, {{Q3}}, {{Q4}})
A1 = {{Q2}}/{{T1}}
A2 = {{Q3}}/{{T1}}
A3 = {{Q4}}/{{T1}}
Ordenar según los valores de Q2, Q3 y Q4, ASC</t>
  </si>
  <si>
    <t>&lt;p&gt;Como los denominadores son iguales, hay que comparar los numeradores.&lt;/p&gt;&lt;p&gt;Por ejemplo, {{T2}}/{{T1}} &lt; {{T3}}/{{T1}}  porque {{T2}} &lt; {{T3}}.&lt;/p&gt;</t>
  </si>
  <si>
    <t>{"id":"M4-NyO-25a-E-1","stimulus":"&lt;p&gt;Arraste e ordene as seguintes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2}}, {{Q3}}, {{Q4}})+{{Q1}}","temp":true},{"name":"T2","label":"{{function}}","function":"math.min({{Q2}}, {{Q3}}, {{Q4}})","temp":true},{"name":"T3","label":"{{function}}","function":"math.max({{Q2}},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t>
  </si>
  <si>
    <t>Ordena las siguientes fracciones de mayor a menor.
{{A1}}
{{A2}}
{{A3}}</t>
  </si>
  <si>
    <t>T1 = math.max({{Q2}}, {{Q3}}, {{Q4}})+{{Q1}}
T2 = math.max({{Q2}}, {{Q3}}, {{Q4}})
T3 = math.min({{Q2}}, {{Q3}}, {{Q4}})
A1 = {{Q2}}/{{T1}}
A2 = {{Q3}}/{{T1}}
A3 = {{Q4}}/{{T1}}
Ordenar según los valores de Q2, Q3 y Q4, DESC</t>
  </si>
  <si>
    <t>&lt;p&gt;Como los denominadores son iguales, hay que comparar los numeradores.&lt;/p&gt;&lt;p&gt;Por ejemplo, {{T2}}/{{T1}} &gt; {{T3}}/{{T1}} porque {{T2}} &gt; {{T3}}.&lt;/p&gt;</t>
  </si>
  <si>
    <t>{"id":"M4-NyO-25a-E-2","stimulus":"&lt;p&gt;Arraste e ordene as seguintes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&gt; &lt;span class=\"fr-math-v2 fr-draggable\" contenteditable=\"false\" data-original-math=\"\\(\\frac{{{T3}}}{{{T1}}}\\)\" draggable=\"true\"&gt;\\(\\frac{{{T3}}}{{{T1}}}\\)&lt;/span&gt; porque {{T2}} &gt; {{T3}}.&lt;/p&gt;","seed":{"parameters":[{"name":"Q1","label":null,"min":1,"max":6,"step":1},{"name":"Q2","label":null,"min":1,"max":6,"step":1},{"name":"Q3","label":null,"min":1,"max":6,"step":1},{"name":"Q4","label":null,"min":1,"max":6,"step":1}],"calculated":[{"name":"T1","label":"{{function}}","function":"math.max({{Q2}}, {{Q3}}, {{Q4}})+{{Q1}}","temp":true},{"name":"T2","label":"{{function}}","function":"math.max({{Q2}}, {{Q3}}, {{Q4}})","temp":true},{"name":"T3","label":"{{function}}","function":"math.min({{Q2}},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t>
  </si>
  <si>
    <t>Mario, Luis y Margarita se han quedado dormidos viendo una película. El primero, cuando llevaban {{Q1}}/{{T1}} vistos, y los otros dos cuando llevaban {{Q2}}/{{T1}} y {{Q3}}/{{T1}}, respectivamente. Ordena las fracciones de menor a mayor.
Mario: {{Q1}}/{{T1}}
Luis: {{Q2}}/{{T1}} 
Margarita: {{Q3}}/{{T1}}</t>
  </si>
  <si>
    <t>T1 = math.max({{Q1}}, {{Q2}}, {{Q3}})+{{Q4}}
T2 = math.min({{Q1}}, {{Q2}}, {{Q3}})
T3 = math.max({{Q1}}, {{Q2}}, {{Q3}})
A1 = {{Q1}}/{{T1}}
A2 = {{Q2}}/{{T1}}
A3 = {{Q3}}/{{T1}}
Ordenar según los valores de Q1, Q2 y Q3, ASC</t>
  </si>
  <si>
    <t>{"id":"M4-NyO-25a-A-1","stimulus":"&lt;p&gt;Mário, Luís e Margarida dormiram enquanto estavam assistindo a um filme. Mário dormiu após ter passado &lt;span class=\"fr-math-v2 fr-draggable\" contenteditable=\"false\" data-original-math=\"\\(\\frac{{{Q1}}}{{{T1}}}\\)\" draggable=\"true\"&gt;\\(\\frac{{{Q1}}}{{{T1}}}\\)&lt;/span&gt; do filme, ao passo que Luís e Margarida dormiram após &lt;span class=\"fr-math-v2 fr-draggable\" contenteditable=\"false\" data-original-math=\"\\(\\frac{{{Q2}}}{{{T1}}}\\)\" draggable=\"true\"&gt;\\(\\frac{{{Q2}}}{{{T1}}}\\)&lt;/span&gt; e &lt;span class=\"fr-math-v2 fr-draggable\" contenteditable=\"false\" data-original-math=\"\\(\\frac{{{Q3}}}{{{T1}}}\\)\" draggable=\"true\"&gt;\\(\\frac{{{Q3}}}{{{T1}}}\\)&lt;/span&gt;, respectivamente. Arraste e ordene 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t>
  </si>
  <si>
    <t xml:space="preserve">Al empezar el día, una frutería tenía la misma cantidad de fruta de todas las clases. Sin embargo, a la hora de cerrar, había vendido {{Q1}}/{{T1}} de las piñas, {{Q2}}/{{T1}} de los melocotones y {{Q3}}/{{T1}} de las sandías. Ordena estas fracciones de mayor a menor.
Piñas: {{Q1}}/{{T1}} 
Melocotones: {{Q2}}/{{T1}} 
Sandías: {{Q3}}/{{T1}} </t>
  </si>
  <si>
    <t>T1 = math.max({{Q1}}, {{Q2}}, {{Q3}})+{{Q4}}
T2 = math.min({{Q1}}, {{Q2}}, {{Q3}})
T3 = math.max({{Q1}}, {{Q2}}, {{Q3}})
A1 = {{Q1}}/{{T1}}
A2 = {{Q2}}/{{T1}}
A3 = {{Q3}}/{{T1}}
Ordenar según los valores de Q1, Q2 y Q3, DESC</t>
  </si>
  <si>
    <t>&lt;p&gt;Como los denominadores son iguales, hay que comparar los numeradores.&lt;/p&gt;&lt;p&gt;Por ejemplo, {{T3}}/{{T1}} &gt; {{T2}}/{{T1}}  porque {{T3}} &gt; {{T2}}.&lt;/p&gt;</t>
  </si>
  <si>
    <t>{"id":"M4-NyO-25a-A-2","stimulus":"&lt;p&gt;No início do dia, um feirante tinha a mesma quantidade de frutas de todos os tipos. No entanto, ao final do dia, ele havia vendido &lt;span class=\"fr-math-v2 fr-draggable\" contenteditable=\"false\" data-original-math=\"\\(\\frac{{{Q1}}}{{{T1}}}\\)\" draggable=\"true\"&gt;\\(\\frac{{{Q1}}}{{{T1}}}\\)&lt;/span&gt; dos abacaxis, &lt;span class=\"fr-math-v2 fr-draggable\" contenteditable=\"false\" data-original-math=\"\\(\\frac{{{Q2}}}{{{T1}}}\\)\" draggable=\"true\"&gt;\\(\\frac{{{Q2}}}{{{T1}}}\\)&lt;/span&gt; das pêssegos e &lt;span class=\"fr-math-v2 fr-draggable\" contenteditable=\"false\" data-original-math=\"\\(\\frac{{{Q3}}}{{{T1}}}\\)\" draggable=\"true\"&gt;\\(\\frac{{{Q3}}}{{{T1}}}\\)&lt;/span&gt; das melancias. Arraste e ordene essas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data-original-math=\"\\(\\frac{{{T3}}}{{{T1}}}\\)\" draggable=\"true\"&gt;\\(\\frac{{{T3}}}{{{T1}}}\\)&lt;/span&gt;","function":"{{T3}}"},{"name":"A2","label":"&lt;span class=\"fr-math-v2 fr-draggable\" contenteditable=\"false\" data-original-math=\"\\(\\frac{{{T4}}}{{{T1}}}\\)\" draggable=\"true\"&gt;\\(\\frac{{{T4}}}{{{T1}}}\\)&lt;/span&gt;","function":"{{T4}}"},{"name":"A3","label":"&lt;span class=\"fr-math-v2 fr-draggable\" contenteditable=\"false\" data-original-math=\"\\(\\frac{{{T2}}}{{{T1}}}\\)\" draggable=\"true\"&gt;\\(\\frac{{{T2}}}{{{T1}}}\\)&lt;/span&gt;","function":"{{T2}}"}],"uniques":true},"algorithm":{"name":"calculateOperation","template":"Cloze with drag &amp; drop","params":{"keyboard":"INTERMEDIATE"}}}</t>
  </si>
  <si>
    <t>En una banda de música, Erica, Borja y Carlota están aprendiendo a tocar una canción. Erica se sabe {{Q1}}/{{T1}} de la partitura y Borja y Carlota, {{Q2}}/{{T1}} y {{Q3}}/{{T1}}, respectivamente. Ordénales de menor a mayor para ver quién ha practicado más.
Erica: {{Q1}}/{{T1}} 
Borja: {{Q2}}/{{T1}}
Carlota: {{Q3}}/{{T1}}</t>
  </si>
  <si>
    <t>T1 = math.max({{Q1}}, {{Q2}}, {{Q3}})+{{Q4}}
T2 = math.min({{Q1}}, {{Q2}}, {{Q3}})
T3 = math.max({{Q1}}, {{Q2}}, {{Q3}})
A1 = {{Q1}}/{{T1}}
A2 = {{Q2}}/{{T1}}
A3 = {{Q3}}/{{T1}}
Ordenar según los valores de Q1, Q2 y Q3, ASC</t>
  </si>
  <si>
    <t>{"id":"M4-NyO-25a-A-3","stimulus":"&lt;p&gt;Em uma banda, Érica, Bruno e Carla estão aprendendo a tocar uma música. Érica já consegue tocar &lt;span class=\"fr-math-v2 fr-draggable\" contenteditable=\"false\" data-original-math=\"\\(\\frac{{{Q1}}}{{{T1}}}\\)\" draggable=\"true\"&gt;\\(\\frac{{{Q1}}}{{{T1}}}\\)&lt;/span&gt; da música, enquanto Bruna e Carla conseguem &lt;span class=\"fr-math-v2 fr-draggable\" contenteditable=\"false\" data-original-math=\"\\(\\frac{{{Q2}}}{{{T1}}}\\)\" draggable=\"true\"&gt;\\(\\frac{{{Q2}}}{{{T1}}}\\)&lt;/span&gt; e &lt;span class=\"fr-math-v2 fr-draggable\" contenteditable=\"false\" data-original-math=\"\\(\\frac{{{Q3}}}{{{T1}}}\\)\" draggable=\"true\"&gt;\\(\\frac{{{Q3}}}{{{T1}}}\\)&lt;/span&gt;, respectivamente. Arraste e ordene essas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t>
  </si>
  <si>
    <t>M4-NyO-27a</t>
  </si>
  <si>
    <t>Calcula la fracción de una cantidad (núm. de 2 cifras)</t>
  </si>
  <si>
    <t>Escoge la respuesta correcta.</t>
  </si>
  <si>
    <t>{{Q1}}/{{T2}} de {{T1}} = {{group1}}</t>
  </si>
  <si>
    <t>Q1= Min= 1; Max= 6; Step= 1
Q2= Min= 1; Max= 6; Step= 1
Q3= Min= 2; Max= 9 ; Step= 1
Q4= Min= 1; Max= 6 ; Step= 1
Q5= Min= 1; Max= 6 ; Step= 1</t>
  </si>
  <si>
    <t xml:space="preserve">
T1 = ({{Q1}}+{{Q2}})*{{Q3}}
T2 = {{Q1}}+{{Q2}}
A1={{Q1}}*{{Q3}}
A2={{Q4}}*{{Q3}}
A3={{Q5}}*{{Q3}}</t>
  </si>
  <si>
    <t>Divide el número entre el denominador y multiplica el resultado por el numerador.</t>
  </si>
  <si>
    <t>&lt;p&gt;Para calcular la fracción de un número, hay que dividir el número entre el denominador y multiplicar el resultado por el numerador:&lt;/p&gt;&lt;p&gt;{{T1}} : {{T2}} = {{Q3}}&lt;/p&gt;&lt;p&gt;{{Q3}} × {{Q1}} = {{A1}}&lt;/p&gt;</t>
  </si>
  <si>
    <t>{"id":"M4-NyO-27a-I-1","stimulus":"&lt;p&gt;Escolha a resposta correta.&lt;/p&gt;","template":"&lt;p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1,"max":9,"step":1},{"name":"Q4","label":null,"min":1,"max":6,"step":1},{"name":"Q5","label":null,"min":1,"max":6,"step":1}],"calculated":[{"name":"T1","label":"{{function}}","function":"({{Q1}}+{{Q2}})*{{Q3}}","temp":true},{"name":"T2","label":"{{function}}","function":"{{Q1}}+{{Q2}}","temp":true},{"name":"A1","label":"{{function}}","function":"{{Q1}}*{{Q3}}","group":1},{"name":"A2","label":"{{function}}","function":"{{Q4}}*{{Q3}}","group":1,"incorrect":true},{"name":"A3","label":"{{function}}","function":"{{Q5}}*{{Q3}}","group":1,"incorrect":true}],"uniques":true},"algorithm":{"name":"groupResponses","template":"Cloze with drop down"}}</t>
  </si>
  <si>
    <t>Calcula el valor de {{Q1}}/{{T2}} de {{T1}}.</t>
  </si>
  <si>
    <t>{{Q1}}/{{T2}} de {{T1}} = {{A1}}</t>
  </si>
  <si>
    <t>Q1= Min= 1; Max= 6; Step= 1
Q2= Min= 1; Max= 6; Step= 1
Q3= Min= 2; Max= 9 ; Step= 1</t>
  </si>
  <si>
    <t xml:space="preserve">
T1 = ({{Q1}}+{{Q2}})*{{Q3}}
T2 = {{Q1}}+{{Q2}}
A1={{Q1}}*{{Q3}}
</t>
  </si>
  <si>
    <t>{"id":"M4-NyO-27a-E-1","stimulus":"&lt;p&gt;Calcule quanto vale &lt;span class=\"fr-math-v2 fr-draggable\" contenteditable=\"false\" data-original-math=\"\\(\\frac{{{Q1}}}{{{T2}}}\\)\" draggable=\"true\"&gt;\\(\\frac{{{Q1}}}{{{T2}}}\\)&lt;/span&gt; de {{T1}}.&lt;/p&gt;","template":"&lt;p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2,"max":9,"step":1}],"calculated":[{"name":"T1","label":"{{function}}","function":"({{Q1}}+{{Q2}})*{{Q3}}","temp":true},{"name":"T2","label":"{{function}}","function":"{{Q1}}+{{Q2}}","temp":true},{"name":"A1","label":"{{function}}","function":"{{Q1}}*{{Q3}}"}],"uniques":true},"algorithm":{"name":"calculateOperation","params":{"method":"equivLiteral","keyboard":"NUMERICAL"}}}</t>
  </si>
  <si>
    <t>Alejandra ha terminado {{Q1}}/{{T2}} de un cuento de {{T1}} páginas. ¿Cuántas páginas lleva leídas?</t>
  </si>
  <si>
    <t>Ha leído {{A1}} páginas.</t>
  </si>
  <si>
    <t>Q1= Min= 3; Max= 6; Step= 1
Q2= Min= 3; Max= 6; Step= 1
Q3= Min= 2; Max= 9 ; Step= 1</t>
  </si>
  <si>
    <t>{"id":"M4-NyO-27a-A-1","stimulus":"&lt;p&gt;Alexandra leu &lt;span class=\"fr-math-v2 fr-draggable\" contenteditable=\"false\" data-original-math=\"\\(\\frac{{{Q1}}}{{{T2}}}\\)\" draggable=\"true\"&gt;\\(\\frac{{{Q1}}}{{{T2}}}\\)&lt;/span&gt; de um conto de {{T1}} páginas. Quantas páginas ela leu?&lt;/p&gt;","template":"&lt;p&gt;Ela leu {{response}} páginas.&lt;/p&gt;","hint":"&lt;p&gt;Divida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t>
  </si>
  <si>
    <t>Arantxa ha pegado en su álbum de cromos {{Q1}}/{{T2}} de los {{T1}} cromos de la colección. ¿Cuántos ha pegado?</t>
  </si>
  <si>
    <t>Ha pegado {{A1}} cromos.</t>
  </si>
  <si>
    <t>{"id":"M4-NyO-27a-A-2","stimulus":"&lt;p&gt;Ariadna colou em seu álbum de figurinhas &lt;span class=\"fr-math-v2 fr-draggable\" contenteditable=\"false\" data-original-math=\"\\(\\frac{{{Q1}}}{{{T2}}}\\)\" draggable=\"true\"&gt;\\(\\frac{{{Q1}}}{{{T2}}}\\)&lt;/span&gt; das {{T1}} figurinhas da coleção. Quantas figurinhas ela colou?&lt;/p&gt;","template":"&lt;p&gt;Ela colou {{response}} figurinhas.&lt;/p&gt;","hint":"&lt;p&gt;Divida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t>
  </si>
  <si>
    <t>Nico y su madre están haciendo un viaje de {{T1}} km. Si ya han hecho {{Q1}}/{{T2}} del recorrido, ¿cuántos kilómetros llevan ya?</t>
  </si>
  <si>
    <t>Llevan recorridos {{A1}} km.</t>
  </si>
  <si>
    <t>{"id":"M4-NyO-27a-A-3","stimulus":"&lt;p&gt;Gustavo e a mãe dele estão fazendo uma viagem de {{T1}} km. Se eles já viajaram &lt;span class=\"fr-math-v2 fr-draggable\" contenteditable=\"false\" data-original-math=\"\\(\\frac{{{Q1}}}{{{T2}}}\\)\" draggable=\"true\"&gt;\\(\\frac{{{Q1}}}{{{T2}}}\\)&lt;/span&gt; do percurso, quantos quilômetros já percorreram?&lt;/p&gt;","template":"&lt;p&gt;Eles já percorreram {{response}} km.&lt;/p&gt;","hint":"&lt;p&gt;Divida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t>
  </si>
  <si>
    <t>M4-NyO-45a</t>
  </si>
  <si>
    <t>Lee números decimales hasta la centésima (pasa número a texto)</t>
  </si>
  <si>
    <t>¿Cómo se lee este número?</t>
  </si>
  <si>
    <t>{{Q1}}.{{Q4}}: {{group1}} unidades y {{group2}} décimas</t>
  </si>
  <si>
    <t>Q1= Min= 2; Max= 9; Step= 1
Q2= Min= 2; Max= 9; Step= 1
Q3= Min= 2; Max= 9; Step= 1
Q4= Min= 2; Max= 9; Step= 1
Q5= Min= 2; Max= 9; Step= 1
Q6= Min= 2; Max= 9; Step= 1</t>
  </si>
  <si>
    <t>T1 = Lemonlib.numToWords({{Q1}}, 'es')
T2 = Lemonlib.numToWords({{Q2}}, 'es')
T3 = Lemonlib.numToWords({{Q3}}, 'es')
T4 = Lemonlib.numToWords({{Q4}}, 'es')
T5 = Lemonlib.numToWords({{Q5}}, 'es')
T6 = Lemonlib.numToWords({{Q6}}, 'es')
group1 = {{T1}}*, {{T2}}, {{T3}}
group2 = {{T4}}*, {{T5}}, {{T6}}</t>
  </si>
  <si>
    <t>La parte entera de un número decimal se escribe a la izquierda de la coma, mientras que la parte decimal se escribe a la derecha.</t>
  </si>
  <si>
    <t>&lt;p&gt;La parte entera de un número decimal se escribe a la izquierda de la coma, mientras que la parte decimal se escribe a la derecha.&lt;/p&gt;</t>
  </si>
  <si>
    <t>{"id":"M4-NyO-45a-I-1","stimulus":"&lt;p&gt;Como se lê o número {{Q1}}.{{Q4}}?&lt;/p&gt;","template":"&lt;p&gt;{{Q1}}.{{Q4}}: {{response}} inteiros e {{response}} décimos&lt;/p&gt;","hint":"&lt;p&gt;A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step":1},{"name":"Q5","label":null,"min":2,"max":9,"step":1},{"name":"Q6","label":null,"min":2,"max":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t>
  </si>
  <si>
    <t>{{Q1}}.{{Q4}}: {{group1}} unidades y {{group2}} centésimas</t>
  </si>
  <si>
    <t>Q1= Min= 2; Max= 9; Step= 1
Q2= Min= 2; Max= 9; Step= 1
Q3= Min= 2; Max= 9; Step= 1
Q4= Min= 2; Max= 99; Step= 1
Q5= Min= 2; Max= 99; Step= 1
Q6= Min= 2; Max= 99; Step= 1</t>
  </si>
  <si>
    <t>{"id":"M4-NyO-45a-I-2","stimulus":"&lt;p&gt;Como se lê o número {{Q1}}.{{Q4}}?&lt;/p&gt;","template":"&lt;p&gt;{{Q1}}.{{Q4}}: {{response}} inteiros e {{response}} centésimos&lt;/p&gt;","hint":"&lt;p&gt;A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99,"step":1},{"name":"Q5","label":null,"min":2,"max":99,"step":1},{"name":"Q6","label":null,"min":2,"max":99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t>
  </si>
  <si>
    <t>¿Cómo se lee este número? Completa el hueco.</t>
  </si>
  <si>
    <t>{{T1}}: {{T2}} unidades y {{T3}} {{A1}}</t>
  </si>
  <si>
    <t>Cloze text</t>
  </si>
  <si>
    <t>Q1= Min= 2; Max= 9; Step= 1
Q2= Min= 2; Max= 9; Step= 1</t>
  </si>
  <si>
    <t xml:space="preserve">T1 = {{Q1}}+{{Q2}}/10
T2 = Lemonlib.numToWords({{Q1}}, 'es')
T3 = Lemonlib.numToWords({{Q2}}, 'es')
A1 = décimas
</t>
  </si>
  <si>
    <t>{"id":"M4-NyO-45a-E-1","stimulus":"&lt;p&gt;Como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Q1}}+{{Q2}}/10","temp":true},{"name":"T2","label":"{{function}}","function":"Lemonlib.numToWords({{Q1}}, 'pt')","temp":true},{"name":"T3","label":"{{function}}","function":"Lemonlib.numToWords({{Q2}}, 'pt')","temp":true},{"name":"A1","label":"décimos","function":"décimos"}],"uniques":true},"algorithm":{"name":"calculateOperation","template":"Cloze with text"}}</t>
  </si>
  <si>
    <t>Q1= Min= 2; Max= 9; Step= 1
Q2= Min= 2; Max= 99; Step= 1</t>
  </si>
  <si>
    <t xml:space="preserve">T1 = {{Q1}}+{{Q2}}/100
T2 = Lemonlib.numToWords({{Q1}}, 'es')
T3 = Lemonlib.numToWords({{Q2}}, 'es')
A1 = centésimas
</t>
  </si>
  <si>
    <t>{"id":"M4-NyO-45a-E-2","stimulus":"&lt;p&gt;Como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 {{Q1}}+{{Q2}}/100","temp":true},{"name":"T2","label":"{{function}}","function":" Lemonlib.numToWords({{Q1}}, 'pt')","temp":true},{"name":"T3","label":"{{function}}","function":"Lemonlib.numToWords({{Q2}}, 'pt')","temp":true},{"name":"A1","label":"centésimos","function":"centésimos"}],"uniques":true},"algorithm":{"name":"calculateOperation","template":"Cloze with text"}}</t>
  </si>
  <si>
    <t>M4-NyO-45b</t>
  </si>
  <si>
    <t>Escribe números decimales hasta la centésima (pasa texto a número)</t>
  </si>
  <si>
    <t>Selecciona el número \"{{T1}} unidades y {{T2}} centésimas\".
{{Q1}}.{{Q2}}*
{{Q2}}.{{Q2}}
{{Q3}}.{{Q2}}
{{Q1}}.{{Q4}}
{{Q5}}.{{Q6}}
(se ven 3 opciones, una correcta)</t>
  </si>
  <si>
    <t>Q1= Min = 2; Max = 9; Step= 1
Q2= Min = 10; Max = 99; Step= 1
Q3= Min = 2; Max = 9; Step= 1
Q4= Min = 10; Max = 99; Step= 1
Q5= Min = 2; Max = 9; Step= 1
Q6= Min = 10; Max = 99; Step= 1</t>
  </si>
  <si>
    <t>T1 = Lemonlib.numToWords({{Q1}}
T2 = Lemonlib.numToWords({{Q2}}</t>
  </si>
  <si>
    <t>{"id":"M4-NyO-45b-I-1","stimulus":"&lt;p&gt;Selecione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10,"max":99,"step":1},{"name":"Q3","label":null,"min":2,"max":9,"step":1},{"name":"Q4","label":null,"min":10,"max":99,"step":1},{"name":"Q5","label":null,"min":2,"max":9,"step":1},{"name":"Q6","label":null,"min":10,"max":99,"step":1}],"calculated":[{"name":"T1","label":"{{function}}","function":"Lemonlib.numToWords({{Q1}},'pt')","temp":true},{"name":"T2","label":"{{function}}","function":"Lemonlib.numToWords({{Q2}},'pt')","temp":true},{"name":"A1","label":"{{Q1}}.{{Q2}}"},{"name":"A2","label":"{{Q2}}.{{Q2}}","incorrect":true},{"name":"A3","label":"{{Q3}}.{{Q2}}","incorrect":true},{"name":"A4","label":"{{Q1}}.{{Q4}}","incorrect":true},{"name":"A5","label":"{{Q5}}.{{Q6}}","incorrect":true}],"uniques":true},"algorithm":{"name":"trueFalse","template":"Multiple choice – standard","params":{"countCorrect":1,"countIncorrect":2,"showCheckIcon":false,
            "columns": 3
        }
    }
}</t>
  </si>
  <si>
    <t>Escribe el número \"{{T1}} unidades y {{T2}} décimas\".</t>
  </si>
  <si>
    <t>Este número es {{A1}}.</t>
  </si>
  <si>
    <t>T1 = Lemonlib.numToWords({{Q1}}
T2 = Lemonlib.numToWords({{Q2}}
A1 = {{Q1}} + {{Q2}}/10</t>
  </si>
  <si>
    <t>{"id":"M4-NyO-45b-E-1","stimulus":"&lt;p&gt;Escreva o número \"{{T1}} inteiros e {{T2}} décimos\".&lt;/p&gt;","template":"&lt;p&gt;O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t>
  </si>
  <si>
    <t>Escribe el número \"{{T1}} unidades y {{T2}} centésimas\".</t>
  </si>
  <si>
    <t>Q1= Min= 1; Max= 9; Step= 1
Q2= Min= 1; Max= 99; Step= 1</t>
  </si>
  <si>
    <t>T1 = Lemonlib.numToWords({{Q1}}
T2 = Lemonlib.numToWords({{Q2}}
A1 = {{Q1}} + {{Q2}}/100</t>
  </si>
  <si>
    <t>{"id":"M4-NyO-45b-E-2","stimulus":"&lt;p&gt;Escreva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t>
  </si>
  <si>
    <t>Escribe el número \"{{T1}} unidades y {{T2}} milésimas\".</t>
  </si>
  <si>
    <t>Q1= Min= 1; Max= 9; Step= 1
Q2= Min= 1; Max= 999; Step= 1</t>
  </si>
  <si>
    <t>{"id":"M4-NyO-45b-E-3","stimulus":"&lt;p&gt;Escreva o número \"{{T1}} inteiros e {{T2}} milésimos\".&lt;/p&gt;","template":"&lt;p&gt;O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999,"step":1}],"calculated":[{"name":"T1","label":"{{function}}","function":"Lemonlib.numToWords({{Q1}},'pt')","temp":true},{"name":"T2","label":"{{function}}","function":"Lemonlib.numToWords({{Q2}},'pt')","temp":true},{"name":"A1","label":"{{function}}","function":"Lemonlib.round({{Q1}} + {{Q2}}/1000,3)"}],"uniques":true},"algorithm":{"name":"calculateOperation","params":{"method":"equivLiteral","keyboard":"INTERMEDIATE"}}}</t>
  </si>
  <si>
    <t>Asier se ha tomado la temperatura y tiene {{T1}} grados y {{T2}} décimas. Escribe el número decimal.</t>
  </si>
  <si>
    <t>Asier tiene {{A1}}° C.</t>
  </si>
  <si>
    <t>Q1= Min= 36; Max= 39; Step= 1
Q2= Min= 2; Max= 9; Step= 1</t>
  </si>
  <si>
    <t>{"id":"M4-NyO-45b-A-1","stimulus":"&lt;p&gt;Camilo mediu a temperatura dele e obteve {{T1}} graus e {{T2}} décimos. Escreva este número decimal.&lt;/p&gt;","template":"&lt;p&gt;Camilo tem {{response}}° C.&lt;/p&gt;","hint":"&lt;p&gt;A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list":[36,37,38,39]},{"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t>
  </si>
  <si>
    <t>Antes de iniciar un viaje, Lucas ha llenado el depósito del coche con {{T1}} litros y {{T2}} décimas de litro. Escribe el número decimal.</t>
  </si>
  <si>
    <t>El depósito contiene {{A1}} l.</t>
  </si>
  <si>
    <t>Q1= Min= 20; Max= 80; Step= 1
Q2= Min= 2; Max= 9; Step= 1</t>
  </si>
  <si>
    <t>T1 = Lemonlib.numToWords({{Q1}}
T2 = Lemonlib.numToWords({{Q2}}
A1 = {{Q1}}+{{Q2}}/10</t>
  </si>
  <si>
    <t>{"id":"M4-NyO-45b-A-2","stimulus":"&lt;p&gt;Antes de iniciar uma viagem, Lucas encheu o tanque do carro com {{T1}} litros e {{T2}} décimos de litro de gasolina. Escreva este número decimal.&lt;/p&gt;","template":"&lt;p&gt;Ele encheu o tanque com {{response}} l de gasolina.&lt;/p&gt;","hint":"&lt;p&gt;A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t>
  </si>
  <si>
    <t>Durante sus vacaciones, Sergio ha visto que la distancia desde el aeropueto al hotel es de {{T1}} km y {{T2}} centésimas de kilómetro. Escribe el número decimal.</t>
  </si>
  <si>
    <t>Entre ambas localizaciones hay {{A1}} km.</t>
  </si>
  <si>
    <t>Q1= Min= 20; Max= 80; Step= 1
Q2= Min= 2; Max= 99; Step= 1</t>
  </si>
  <si>
    <t>T1 = Lemonlib.numToWords({{Q1}}
T2 = Lemonlib.numToWords({{Q2}}
A1 = {{Q1}}+{{Q2}}/100</t>
  </si>
  <si>
    <t>{"id":"M4-NyO-45b-A-3","stimulus":"&lt;p&gt;Durante as férias dele, Sidnei observou que a distância do aeroporto ao hotel em que ele estava hospedado era de {{T1}} quilômetros e {{T2}} centésimos de quilômetro. Escreva este número decimal.&lt;/p&gt;","template":"&lt;p&gt;A distância era de {{response}} km.&lt;/p&gt;","hint":"&lt;p&gt;A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t>
  </si>
  <si>
    <t>M4-NyO-29a</t>
  </si>
  <si>
    <t>Compone y descompone números decimales interpretando el valor de posición de cada una de sus cifras (hasta las milésimas)</t>
  </si>
  <si>
    <t>Indica si estas descomposiciones son correctas o no.
{{T1}} = {{Q1}} unidades + {{Q2}} décimas + {{Q3}} centésimas + {{Q4}} milésimas *
{{T2}} = {{Q5}} unidades + {{Q6}} décimas + {{Q7}} centésimas + {{Q8}} milésimas *
{{T3}} = {{Q3}} unidades + {{Q7}} décimas + {{Q8}} centésimas + {{Q5}} milésimas
{{T4}} = {{Q8}} unidades + {{Q2}} décimas + {{Q7}} centésimas + {{Q1}} milésimas
{{T5}} = {{Q4}} unidades + {{Q6}} décimas + {{Q4}} centésimas + {{Q2}} milésimas
Sí / No
(3 opciones, 1 correctas)</t>
  </si>
  <si>
    <t>Q1-Q8= min = 2; max = 9; step = 1</t>
  </si>
  <si>
    <t>T1 = {{Q1}}+{{Q2}}/10+{{Q3}}/100+{{Q4}}/1000
T2 = {{Q5}}+{{Q6}}/10+{{Q7}}/100+{{Q8}}/1000
T3 = {{Q3}}+{{Q1}}/10+{{Q8}}/100+{{Q5}}/1000
T4 = {{Q8}}+{{Q2}}/10+{{Q7}}/100+{{Q6}}/1000
T5 = {{Q4}}+{{Q6}}/10+{{Q7}}/100+{{Q2}}/1000</t>
  </si>
  <si>
    <t>Un número decimal se puede descomponer como la suma de sus decimales.</t>
  </si>
  <si>
    <t>&lt;p&gt;Un número decimal se puede descomponer como la suma de sus decimales.&lt;/p&gt;
A3 = {{T3}} tiene {{Q9}} décimas.
A4 = {{T4}} tiene {{Q6}} milésimas.
A5 = {{T5}} tiene {{Q7}} centésimas.</t>
  </si>
  <si>
    <t>{"id":"M4-NyO-29a-I-1","stimulus":"&lt;p&gt;Indique se as decomposições estão corretas ou incorretas.&lt;/p&gt;","hint":"&lt;p&gt;Um número decimal pode ser decomposto como a soma de suas partes, incluindo inteira e decimais.&lt;/p&gt;","feedback":"&lt;p&gt;Um número decimal pode ser decomposto como a soma de suas partes, incluindo inteira e decimais.&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round({{Q1}}+{{Q2}}/10+{{Q3}}/100+{{Q4}}/1000, 3)","temp":true},{"name":"T2","label":"{{function}}","function":"Lemonlib.round({{Q5}}+{{Q6}}/10+{{Q7}}/100+{{Q8}}/1000, 3)","temp":true},{"name":"T3","label":"{{function}}","function":"Lemonlib.round({{Q3}}+{{Q1}}/10+{{Q8}}/100+{{Q5}}/1000, 3)","temp":true},{"name":"T4","label":"{{function}}","function":"Lemonlib.round({{Q8}}+{{Q2}}/10+{{Q7}}/100+{{Q6}}/1000, 3)","temp":true},{"name":"T5","label":"{{function}}","function":"Lemonlib.round({{Q4}}+{{Q6}}/10+{{Q7}}/100+{{Q2}}/1000, 3)","temp":true},{"name":"A1","label":"{{T1}} = {{Q1}} unidades + {{Q2}} décimos + {{Q3}} centésimos + {{Q4}} milésimos"},{"name":"A2","label":"{{T2}} = {{Q5}} unidades + {{Q6}} décimos + {{Q7}} centésimos + {{Q8}} milésimos"},{"name":"A3","label":"{{T3}} = {{Q3}} unidades + {{Q4}} décimos + {{Q8}} centésimos + {{Q5}} milésimos","incorrect":true,"feedback":"{{T3}} tem {{Q1}} décimos."},{"name":"A4","label":"{{T4}} = {{Q8}} unidades + {{Q2}} décimos + {{Q7}} centésimos + {{Q1}} milésimos","incorrect":true,"feedback":"{{T4}} tem {{Q6}} milésimos."},{"name":"A5","label":"{{T5}} = {{Q4}} unidades + {{Q6}} décimos + {{Q4}} centésimos + {{Q2}} milésimos","incorrect":true,"feedback":"{{T5}} tem {{Q7}} centésimos."}],"uniques":true},"algorithm":{"name":"trueFalse","template":"Choice matrix – inline","params":{"countCorrect":1,"countIncorrect":2,"showCheckIcon":false,"options":["Correta","Incorreta"]}}}</t>
  </si>
  <si>
    <t>Escribe los decimales que forman el número {{T1}}.</t>
  </si>
  <si>
    <t>&lt;p&gt;{{T1}} = unidades + décimas + centésimas&lt;/p&gt;&lt;p&gt;{{T1}} = {{A1}} + {{A2}} + {{A3}}&lt;/p&gt;</t>
  </si>
  <si>
    <t>Q1= min = 1; max = 9; step = 1
Q2= min = 1; max = 9; step = 1
Q3= min = 1; max = 9; step = 1</t>
  </si>
  <si>
    <t>T1 = {{Q1}}+{{Q2}}/10+{{Q3}}/100
A1 = {{Q1}}
A2 = {{Q2}} 
A3 = {{Q3}}</t>
  </si>
  <si>
    <t>&lt;p&gt;Un número decimal se puede descomponer como la suma de sus decimales.&lt;/p&gt;</t>
  </si>
  <si>
    <t>{"id":"M4-NyO-29a-E-1","stimulus":"&lt;p&gt;Escreva a parte inteira e as partes decimais que formam o número {{T1}}.&lt;/p&gt;","template":"&lt;p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3)","temp":true},{"name":"A1","label":"{{function}}","function":"{{Q1}}"},{"name":"A2","label":"{{function}}","function":"{{Q2}}"},{"name":"A3","label":"{{function}}","function":"{{Q3}}"}],"uniques":true},"algorithm":{"name":"calculateOperation","params":{"method":"equivLiteral","keyboard":"INTERMEDIATE"}}}</t>
  </si>
  <si>
    <t>&lt;p&gt;{{T1}} = unidades + décimas + centésimas + milésimas&lt;/p&gt;&lt;p&gt;{{T1}} = {{A1}} + {{A2}} + {{A3}} + {{A4}}&lt;/p&gt;</t>
  </si>
  <si>
    <t>Q1= min = 1; max = 9; step = 1
Q2= min = 1; max = 9; step = 1
Q3= min = 1; max = 9; step = 1
Q4= min = 1; max = 9; step = 1</t>
  </si>
  <si>
    <t>T1 = {{Q1}}+{{Q2}}/10+{{Q3}}/100+{{Q4}}/1000
A1 = {{Q1}}
A2 = {{Q2}} 
A3 = {{Q3}}
A4 = {{Q4}}</t>
  </si>
  <si>
    <t>{"id":"M4-NyO-29a-E-2","stimulus":"&lt;p&gt;Escreva a parte inteira e as partes decimais que formam o número {{T1}}.&lt;/p&gt;","template":"&lt;p style=\"text-align: center\"&gt;{{T1}} = unidades + décimos + centésimos + milésimos&lt;/p&gt;&lt;p style=\"text-align: center\"&gt;{{T1}} = {{response}}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name":"Q4","label":null,"min":1,"max":9,"step":1}],"calculated":[{"name":"T1","label":"{{function}}","function":"Lemonlib.round({{Q1}}+{{Q2}}/10+{{Q3}}/100+{{Q4}}/1000, 3)","temp":true},{"name":"A1","label":"{{function}}","function":"{{Q1}}"},{"name":"A2","label":"{{function}}","function":"{{Q2}}"},{"name":"A3","label":"{{function}}","function":"{{Q3}}"},{"name":"A4","label":"{{function}}","function":"{{Q4}}"}],"uniques":true},"algorithm":{"name":"calculateOperation","params":{"method":"equivLiteral","keyboard":"INTERMEDIATE"}}}</t>
  </si>
  <si>
    <t>Los padres de Mateo han comprado {{T1}} kg de fruta en el supermercado. Descompón el número decimal.</t>
  </si>
  <si>
    <t>{"id":"M4-NyO-29a-A-1","stimulus":"&lt;p&gt;Os pais de Matheus compraram {{T1}} kg de frutas no supermercado.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t>
  </si>
  <si>
    <t>En su última carrera, Emilio ha corrido {{T1}} km. Descompón el número decimal.</t>
  </si>
  <si>
    <t>{"id":"M4-NyO-29a-A-2","stimulus":"&lt;p&gt;Em sua última corrida, Emílio correu {{T1}} km.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t>
  </si>
  <si>
    <t>Paula ha pagado {{T1}} € por unos caramelos. Descompón el número decimal.</t>
  </si>
  <si>
    <t>{"id":"M4-NyO-29a-A-3","stimulus":"&lt;p&gt;Paula pagou R$ {{T1}} em algumas trufas que ela comprou.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t>
  </si>
  <si>
    <t>M4-NyO-30a</t>
  </si>
  <si>
    <t>Ordena números decimales (nºs de 1 o 2 cifras enteras y 1 o 2 decimales)</t>
  </si>
  <si>
    <t>Arrastra estos números para que se cumpla la siguiente comparación.</t>
  </si>
  <si>
    <t>{{A1}} &gt; {{A2}}</t>
  </si>
  <si>
    <t>Q1= Min= 1; Max= 9; Step= 1
Q2= Min= 1; Max= 99; Step= 1
Q3= Min= 1; Max= 99; Step= 1</t>
  </si>
  <si>
    <t>T1 = {{Q1}}+{{Q2}}/100
T2 = {{Q1}}+{{Q3}}/100
A1 = math.max({{T1}}, {{T2}})
A2 = math.min({{T1}}, {{T2}})</t>
  </si>
  <si>
    <t>Primero compara las partes enteras de los números y, a continuación, las partes decimales.</t>
  </si>
  <si>
    <t>&lt;p&gt;Cuando la parte entera de dos números decimales es igual, el mayor es aquel cuya parte decimal es mayor.&lt;/p&gt;</t>
  </si>
  <si>
    <t>{"id":"M4-NyO-30a-I-1","stimulus":"&lt;p&gt;Arraste os números para que seja satisfeita a seguinte comparação.&lt;/p&gt;","template":"&lt;div style=\"display:flex; justify-content:center;\"&gt;&lt;p&gt;{{response}} &gt;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2)","temp":true},{"name":"A1","label":"{{function}}","function":"math.max({{T1}}, {{T2}})"},{"name":"A2","label":"{{function}}","function":"math.min({{T1}}, {{T2}})"}],"uniques":true},"algorithm":{"name":"calculateOperation","template":"Cloze with drag &amp; drop","params":{"keyboard":"INTERMEDIATE"}}}</t>
  </si>
  <si>
    <t>{{A1}} &lt; {{A2}}</t>
  </si>
  <si>
    <t>T1 = {{Q1}}+{{Q2}}/100
T2 = {{Q1}}+{{Q3}}/100
A1 = math.min({{T1}}, {{T2}})
A2 = math.max({{T1}}, {{T2}})</t>
  </si>
  <si>
    <t>{"id":"M4-NyO-30a-I-2","stimulus":"&lt;p&gt;Arraste os números para que seja satisfeita a seguinte comparação.&lt;/p&gt;","template":"&lt;div style=\"display:flex; justify-content:center;\"&gt;&lt;p&gt;{{response}} &lt;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2)","temp":true},{"name":"A1","label":"{{function}}","function":"math.min({{T1}}, {{T2}})"},{"name":"A2","label":"{{function}}","function":"math.max({{T1}}, {{T2}})"}],"uniques":true},"algorithm":{"name":"calculateOperation","template":"Cloze with drag &amp; drop","params":{"keyboard":"INTERMEDIATE"}}}</t>
  </si>
  <si>
    <t xml:space="preserve">Ordena los siguientes números de mayor a menor.
{{T1}}
{{T2}}
{{T3}}
</t>
  </si>
  <si>
    <t>Q1= Min= 1; Max= 9; Step= 1
Q2= Min= 1; Max= 9; Step= 1
Q3= Min= 1; Max= 99; Step= 1
Q4= Min= 1; Max= 99; Step= 1</t>
  </si>
  <si>
    <t>Ordenar según valores de T1, T2 y T3
T1={{Q1}}+{{Q2}}/10
T2={{Q1}}+{{Q3}}/100
T3={{Q1}}+{{Q4}}/100</t>
  </si>
  <si>
    <t>{"id":"M4-NyO-30a-E-1","stimulus":"&lt;p&gt;Arraste e ordene os seguintes números do maior para o menor.&lt;/p&gt;","template":"&lt;p style=\"text-align:center;\"&gt;{{response}} &gt; {{response}} &gt;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2)","temp":true},{"name":"A1","label":"{{function}}","function":"{{T5}}"},{"name":"A2","label":"{{function}}","function":"{{T6}}"},{"name":"A3","label":"{{function}}","function":"{{T4}}"}],"uniques":true},"algorithm":{"name":"calculateOperation","template":"Cloze with drag &amp; drop","params":{"keyboard":"INTERMEDIATE"}}}</t>
  </si>
  <si>
    <t xml:space="preserve">Ordena los siguientes números de menor a mayor.
{{T1}}
{{T2}}
{{T3}}
</t>
  </si>
  <si>
    <t>{"id":"M4-NyO-30a-E-2","stimulus":"&lt;p&gt;Arraste e ordene os seguintes números do menor para o maior.&lt;/p&gt;","template":"&lt;p style=\"text-align:center;\"&gt;{{response}} &lt; {{response}} &lt;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2)","temp":true},{"name":"A1","label":"{{function}}","function":"{{T4}}"},{"name":"A2","label":"{{function}}","function":"{{T6}}"},{"name":"A3","label":"{{function}}","function":"{{T5}}"}],"uniques":true},"algorithm":{"name":"calculateOperation","template":"Cloze with drag &amp; drop","params":{"keyboard":"INTERMEDIATE"}}}</t>
  </si>
  <si>
    <t>En una carrera, Marta ha llegado a la meta en {{T1}} s y Abel, en {{T2}} s. Arrastra sus tiempos a la siguiente comparación.</t>
  </si>
  <si>
    <t>Q1= Min= 1; Max= 9; Step= 1
Q2= Min= 1; Max= 9; Step= 1
Q3= Min= 1; Max= 99; Step= 1</t>
  </si>
  <si>
    <t>T1 = {{Q1}}+{{Q2}}/10
T2 = {{Q1}}+{{Q3}}/100
A1 = math.max({{T1}}, {{T2}})
A2 = math.min({{T1}}, {{T2}})</t>
  </si>
  <si>
    <t>{"id":"M4-NyO-30a-A-1","stimulus":"&lt;p&gt;Em uma corrida, Marta alcançou a linha de chegada em {{T1}} s e Abel em {{T2}} s. Arraste os tempos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2)","temp":true},{"name":"A1","label":"{{function}}","function":"math.max({{T1}}, {{T2}})"},{"name":"A2","label":"{{function}}","function":"math.min({{T1}}, {{T2}})"}],"uniques":true},"algorithm":{"name":"calculateOperation","template":"Cloze with drag &amp; drop","params":{"keyboard":"INTERMEDIATE"}}}</t>
  </si>
  <si>
    <t>Federico ha traído {{T1}} kg de carne a una barbacoa, mientras que Ainara ha traído {{T2}} kg. Arrastra estas cantidades a la siguiente comparación.</t>
  </si>
  <si>
    <t>T1 = {{Q1}}+{{Q2}}/10
T2 = {{Q1}}+{{Q3}}/100
A1 = math.min({{T1}}, {{T2}})
A2 = math.max({{T1}}, {{T2}})</t>
  </si>
  <si>
    <t>{"id":"M4-NyO-30a-A-2","stimulus":"&lt;p&gt;Federico trouxe {{T1}} kg de carne para um churrasco, enquanto Renata trouxe {{T2}} kg. Arraste essas quantidades para compará-las.&lt;/p&gt;","template":"&lt;div style=\"display:flex; justify-content:center;\"&gt;&lt;p&gt;{{response}} &lt;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2)","temp":true},{"name":"A1","label":"{{function}}","function":"math.min({{T1}}, {{T2}})"},{"name":"A2","label":"{{function}}","function":"math.max({{T1}}, {{T2}})"}],"uniques":true},"algorithm":{"name":"calculateOperation","template":"Cloze with drag &amp; drop","params":{"keyboard":"INTERMEDIATE"}}}</t>
  </si>
  <si>
    <t>Como están resfriadas, Laura y Blanca tienen {{T1}} °C y {{T2}} °C de fiebre. Arrastra sus temperaturas a la siguiente comparación.</t>
  </si>
  <si>
    <t>Q2= Min= 1; Max= 9; Step= 1
Q3= Min= 1; Max= 99; Step= 1</t>
  </si>
  <si>
    <t>T1 = 37+{{Q2}}/10
T2 = 37+{{Q3}}/100
A1 = math.max({{T1}}, {{T2}})
A2 = math.min({{T1}}, {{T2}})</t>
  </si>
  <si>
    <t>{"id":"M4-NyO-30a-A-3","stimulus":"&lt;p&gt;Por estarem resfriadas, Laura e Bianca estão com febre de {{T1}} °C e {{T2}} °C, respestivamente. Arraste esses valores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maior.&lt;/p&gt;","seed":{"parameters":[{"name":"Q2","label":null,"min":1,"max":9,"step":1},{"name":"Q3","label":null,"min":1,"max":99,"step":1}],"calculated":[{"name":"T1","label":"{{function}}","function":"Lemonlib.round(37+{{Q2}}/10, 2)","temp":true},{"name":"T2","label":"{{function}}","function":"Lemonlib.round(37+{{Q3}}/100, 2)","temp":true},{"name":"A1","label":"{{function}}","function":"math.max({{T1}}, {{T2}})"},{"name":"A2","label":"{{function}}","function":"math.min({{T1}}, {{T2}})"}],"uniques":true},"algorithm":{"name":"calculateOperation","template":"Cloze with drag &amp; drop","params":{"keyboard":"INTERMEDIATE"}}}</t>
  </si>
  <si>
    <t>M4-NyO-30b</t>
  </si>
  <si>
    <t>Ordena números decimales (nºs de 1 o 2 cifras enteras y 1 o 2 decimales) usando la recta numérica</t>
  </si>
  <si>
    <t>Sitúa estos números decimales en la recta numérica.</t>
  </si>
  <si>
    <t>Empieza en 10
31 divisiones
distancia 0.01
3 números
frecuencia 5</t>
  </si>
  <si>
    <t>{"id":"M4-NyO-30b-I-1","stimulus":"&lt;p&gt;Situe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ficará.&lt;/p&gt;","algorithm":{"name":"numberline","params":{"min":10,"divisions":31,"distance":0.01,"numbers":3,"frequency":5}}}</t>
  </si>
  <si>
    <t>Empieza en 10
31 divisiones
distancia 0.1
3 números
frecuencia 5</t>
  </si>
  <si>
    <t>{"id":"M4-NyO-30b-I-2","stimulus":"&lt;p&gt;Situe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ficará.&lt;/p&gt;","algorithm":{"name":"numberline","params":{"min":10,"divisions":31,"distance":0.1,"numbers":3,"frequency":5}}}</t>
  </si>
  <si>
    <t>Empieza en 5
31 divisiones
distancia 0.01
3 números
frecuencia 5</t>
  </si>
  <si>
    <t>{"id":"M4-NyO-30b-I-3","stimulus":"&lt;p&gt;Situe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ficará.&lt;/p&gt;","algorithm":{"name":"numberline","params":{"min":5,"divisions":31,"distance":0.01,"numbers":3,"frequency":5}}}</t>
  </si>
  <si>
    <t>Empieza en 5
31 divisiones
distancia 0.1
3 números
frecuencia 5</t>
  </si>
  <si>
    <t>{"id":"M4-NyO-30b-I-4","stimulus":"&lt;p&gt;Situe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ficará.&lt;/p&gt;","algorithm":{"name":"numberline","params":{"min":5,"divisions":31,"distance":0.1,"numbers":3,"frequency":5}}}</t>
  </si>
  <si>
    <t>M4-NyO-31a</t>
  </si>
  <si>
    <t>Calcula la aproximación de números decimales a la décima más cercana (parte entera entre 0 y 2 cifras)</t>
  </si>
  <si>
    <t>¿Cuál de estos números es la aproximación de {{T1}} a las décimas?
{{A1}}*
{{A2}}
{{A3}}
{{A4}}
{{A5}}
(se ven 3)</t>
  </si>
  <si>
    <t>Q1 = Min = 1; Max= 99; step= 1
Q2 = List = 2, 3, 4, 6, 7, 8</t>
  </si>
  <si>
    <t>T1 = Lemonlib.round({{Q1}}/10 + {{Q2}}/100, 2)
T6 = Lemonlib.round({{T1}}, 1)
A1 = {{T6}}
A2 = {{T6}} + 0.1
A3 = {{T6}}-0.1
A4 = {{T6}} + 0.2
A5 = {{T6}}-0.2
T2 = math.floor({{T1}}*10)/10
T3 = math.ceil({{T1}}*10)/10
T4 = ({{T1}}-{{T2}})*100
T5 = ({{T3}}-{{T1}})*100</t>
  </si>
  <si>
    <t>Para aproximar un número a las décimas, hay que buscar entre qué dos décimas se encuentra y elegir la más cercana.</t>
  </si>
  <si>
    <t>&lt;p&gt;Para aproximar {{T1}} a las décimas, hay que buscar entre qué dos décimas se encuentra. En este caso, entre {{T2}} y {{T3}}.&lt;/p&gt;&lt;p&gt;A continuación, hay que comprobar a cuál está más próxima. Como {{T1}} está a {{T4}} centésimas de {{T2}} y a {{T5}} centésimas de {{T3}}, la respuesta es {{A1}}.&lt;/p&gt;</t>
  </si>
  <si>
    <t>{"id":"M4-NyO-31a-I-1","stimulus":"&lt;p&gt;Qual ​​destes números é a aproximação de {{T1}} para décimos?&lt;/p&gt;","hint":"&lt;p&gt;Para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2)","temp":true},{"name":"T6","function":"Lemonlib.round({{T1}}, 1)","temp":true},{"name":"A1","label":"{{function}}","function":"Lemonlib.round({{T6}}, 1)"},{"name":"A2","label":"{{function}}","function":"Lemonlib.round({{T6}}+0.1, 1)","incorrect":true},{"name":"A3","label":"{{function}}","function":"Lemonlib.round({{T6}}-0.1, 1)","incorrect":true},{"name":"A4","label":"{{function}}","function":"Lemonlib.round({{T6}}+0.2, 1)","incorrect":true},{"name":"A5","label":"{{function}}","function":"Lemonlib.round({{T6}}-0.2, 1)","incorrect":true},{"name":"T2","function":"Lemonlib.round(math.floor({{T1}}*10)/10, 1)","temp":true},{"name":"T3","function":"Lemonlib.round(math.ceil({{T1}}*10)/10, 1)","temp":true},{"name":"T4","function":"Lemonlib.round(({{T1}}-{{T2}})*100, 2)","temp":true},{"name":"T5","function":"Lemonlib.round(({{T3}}-{{T1}})*100, 2)","temp":true}],"uniques":true},"algorithm":{"name":"trueFalse","template":"Multiple choice – standard","params":{"countCorrect":1,"countIncorrect":2,"showCheckIcon":false,
            "columns": 3
        }
    }
}</t>
  </si>
  <si>
    <t>Aproxima a las décimas.</t>
  </si>
  <si>
    <t>{{T1}} → {{A1}}</t>
  </si>
  <si>
    <t>Q1 = Min = 1; Max = 99; step = 1
Q2 = List = 2, 3, 4, 6, 7, 8</t>
  </si>
  <si>
    <t>T1 = Lemonlib.round({{Q1}}/10 + {{Q2}}/100, 2)
A1 = Lemonlib.round({{T1}}, 1)
T2 = math.floor({{T1}}*10)/10
T3 = math.ceil({{T1}}*10)/10
T4 = ({{T1}}-{{T2}})*100
T5 = ({{T3}}-{{T1}})*100</t>
  </si>
  <si>
    <t>&lt;p&gt;Para aproximar {{T1}} a las décimas, busca entre qué dos décimas se encuentra. En este caso, entre {{T2}} y {{T3}}.&lt;/p&gt;&lt;p&gt;A continuación, comprueba a cuál está más próxima. Como {{T1}} está a {{T4}} centésimas de {{T2}} y a {{T5}} centésimas de {{T3}}, la respuesta es {{A1}}.&lt;/p&gt;</t>
  </si>
  <si>
    <t>{"id":"M4-NyO-31a-E-1","stimulus":"&lt;p&gt;Arredonde para décimos.&lt;/p&gt;","template":"&lt;p style=\"text-align: center\"&gt;{{T1}} →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t>
  </si>
  <si>
    <t>El árbol más antiguo del parque mide {{T1}} m. Aproxima su altura a las décimas.</t>
  </si>
  <si>
    <t>Su altura es de aproximadamente {{A1}} m.</t>
  </si>
  <si>
    <t>Q1= Min = 150; Max = 300; Step = 1
Q2 = List = 2, 3, 4, 6, 7, 8</t>
  </si>
  <si>
    <t>{"id":"M4-NyO-31a-A-1","stimulus":"&lt;p&gt;A árvore mais antiga de um parque de uma cidade do interior mede {{T1}} m. Aproxime essa altura para décimos.&lt;/p&gt;","template":"&lt;p&gt;A altura da árvore é de aproximadamente {{response}} m.&lt;/p&gt;","hint":"&lt;p&gt;Para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{{A1}}.&lt;/p&gt;","seed":{"parameters":[{"name":"Q1","label":null,"min":150,"max":300,"step":1},{"name":"Q2","list":[2,3,4,6,7,8]}],"calculated":[{"name":"T1","function":"Lemonlib.round({{Q1}}/10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t>
  </si>
  <si>
    <t>Carmen ha pagado {{T1}} € en el supermercado. Aproxima esta cantidad a las décimas.</t>
  </si>
  <si>
    <t>Ha pagado aproximadamente {{A1}} €.</t>
  </si>
  <si>
    <t>Q1 = Min = 50; Max = 200; Step = 1
Q2 = List = 2, 3, 4, 6, 7, 8</t>
  </si>
  <si>
    <t>{"id":"M4-NyO-31a-A-2","stimulus":"&lt;p&gt;Carmen fez uma compra no supermercado e pagou R$ {{T1}} por ela. Arredonde esse valor para décimos.&lt;/p&gt;","template":"&lt;p&gt;Ela pagou aproximadamente R$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{{A1}}.&lt;/p&gt;","seed":{"parameters":[{"name":"Q1","label":null,"min":50,"max":200,"step":1},{"name":"Q2","list":[2,3,4,6,7,8]}],"calculated":[{"name":"T1","function":"Lemonlib.round({{Q1}}/10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t>
  </si>
  <si>
    <t>Melisa ha bebido hoy {{T1}} l de agua. Aproxima esta cantidad a las décimas.</t>
  </si>
  <si>
    <t>Ha bebido aproximadamente {{A1}} l.</t>
  </si>
  <si>
    <t>Q1 = Min = 10; Max = 20; Step = 1
Q2 = List = 2, 3, 4, 6, 7, 8</t>
  </si>
  <si>
    <t>&lt;p&gt;Para aproximar {{T1}} a las décimas, hay que buscar entre qué dos décimas se encuentra. En este caso, entre {{T2}} y {{T3}}.&lt;/p&gt;&lt;p&gt;A continuación, hay que comprobar a cuál está más próxima. Como {{T1}} está a {{T4}} centésimas de {{T2}} y a {{T5}} centésimas  de {{T3}}, la respuesta es {{A1}}.&lt;/p&gt;</t>
  </si>
  <si>
    <t>{"id":"M4-NyO-31a-A-3","stimulus":"&lt;p&gt;Melissa bebeu {{T1}} l de água hoje. Arredonde esse valor para décimos.&lt;/p&gt;","template":"&lt;p&gt;Ela bebeu aproximadamente {{response}} l.&lt;/p&gt;","hint":"&lt;p&gt;Para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{{A1}}.&lt;/p&gt;","seed":{"parameters":[{"name":"Q1","label":null,"min":10,"max":20,"step":1},{"name":"Q2","list":[2,3,4,6,7,8]}],"calculated":[{"name":"T1","function":"Lemonlib.round({{Q1}}/10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t>
  </si>
  <si>
    <t>M4-NyO-43a</t>
  </si>
  <si>
    <t>Algoritmo de la suma con nºs decimales (nºs de 1 o 2 cifras enteras y 1 o 2 decimales)</t>
  </si>
  <si>
    <t>&lt;p&gt;Escoge el resultado de la siguiente suma.&lt;/p&gt;&lt;p&gt;{{T1}} + {{T2}} = ...&lt;/p&gt;
A1*
A2
A3
Se ven 3</t>
  </si>
  <si>
    <t>Q1-Q2= min= 1.1; max= 99.9; step= 0.1
Q3= List= 0.01, 0.03, 0.05, 0.07, 0.09
Q4= List= 0.02, 0.04, 0.06, 0.08
Q5-Q6= min= 0.02; max= 0.98; step= 0.02</t>
  </si>
  <si>
    <t>T1= {{Q1}}+{{Q3}}
T2= {{Q2}}+{{Q4}}
A1={{T1}}+{{T2}}*
A2={{T1}}+{{T2}}+{{Q5}}
A3={{T1}}+{{T2}}+{{Q6}}</t>
  </si>
  <si>
    <t>&lt;div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15%; top: 65%;\"&gt;... {{T3}}&lt;/span&gt;\n\t\t\t&lt;span class=\"lemo-graphie-label\" style=\"position: absolute; right: 15%; top: 35%;\"&gt;{{T2}}&lt;/span&gt;\n\t\t\t&lt;span class=\"lemo-graphie-label\" style=\"position: absolute; right: 15%; top: 8%;\"&gt;{{T1}}&lt;/span&gt;\n\t\t&lt;/div&gt;\n\t&lt;/div&gt;\n&lt;/div&gt;</t>
  </si>
  <si>
    <t>El resultado de esta suma es:
&lt;div class=\"lemo-fixed-to-responsive\" style=\"max-width: 85px;max-height: 80px;position: relative;width: 100%;display: inline-block;\"&gt;\n\t&lt;img src=\"http://drive.google.com/uc?export=view&amp;id=1zoZvZllyCmeWcmx3jOaEER9tmU_I_Nve\"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35%;\"&gt;{{T2}}&lt;/span&gt;\n\t\t\t&lt;span class=\"lemo-graphie-label\" style=\"position: absolute; right: 15%; top: 8%;\"&gt;{{T1}}&lt;/span&gt;\n\t\t&lt;/div&gt;\n\t&lt;/div&gt;\n&lt;/div&gt;</t>
  </si>
  <si>
    <t>T3=Lemonlib.round({{T1}}+{{T2}}-math.floor({{T1}}/10+{{T2}}/10)*10,2)</t>
  </si>
  <si>
    <t>{"id":"M4-NyO-43a-I-1","stimulus":"&lt;p&gt;Escolha o resultado da seguinte adição.&lt;/p&gt;&lt;p style=\"text-align: center\"&gt;{{T1}} + {{T2}} =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name":"Q5","label":null,"min":0.02,"max":0.98,"step":0.02},{"name":"Q6","label":null,"min":0.02,"max":0.98,"step":0.02}],"calculated":[{"name":"T1","label":"{{function}}","function":"Lemonlib.round({{Q1}}+{{Q3}},2)","temp":true},{"name":"T2","label":"{{function}}","function":"Lemonlib.round({{Q2}}+{{Q4}},2)","temp":true},{"name":"T3","label":"{{function}}","function":"Lemonlib.round({{T1}}+{{T2}}-math.floor({{T1}}/10+{{T2}}/10)*10,2)","temp":true},{"name":"A1","label":"{{function}}","function":"Lemonlib.round({{T1}}+{{T2}},2)"},{"name":"A2","label":"{{function}}","function":"Lemonlib.round({{T1}}+{{T2}}+{{Q5}},2)","incorrect":true},{"name":"A3","label":"{{function}}","function":"Lemonlib.round({{T1}}+{{T2}}+{{Q6}},2)","incorrect":true}],"uniques":true},"algorithm":{"name":"trueFalse","template":"Multiple choice – standard","params":{"countCorrect":1,"countIncorrect":2,"showCheckIcon":false,
            "columns": 3
        }
    }
}</t>
  </si>
  <si>
    <t>Calcula esta suma.</t>
  </si>
  <si>
    <t>{{T1}} + {{T2}} = {{A1}}</t>
  </si>
  <si>
    <t>Q1-Q2= min= 1.1; max= 99.9; step= 0.1
Q3= List= 0.01, 0.03, 0.05, 0.07, 0.09
Q4= List= 0.02, 0.04, 0.06, 0.08</t>
  </si>
  <si>
    <t>T1= {{Q1}}+{{Q3}}
T2= {{Q2}}+{{Q4}}
A1={{T1}}+{{T2}}</t>
  </si>
  <si>
    <t>El resultado de esta suma es: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</si>
  <si>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{"id":"M4-NyO-43a-E-1","stimulus":"&lt;p&gt;Calcule esta adição.&lt;/p&gt;","template":"&lt;p style=\"text-align: center\"&gt;{{T1}} + {{T2}}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t>
  </si>
  <si>
    <t>Guillermo ha comprado en una tienda una gorra de {{T1}} € y una sudadera de {{T2}} €. ¿Cuánto ha pagado por los dos productos?</t>
  </si>
  <si>
    <t>Guillermo ha pagado {{A1}} €.</t>
  </si>
  <si>
    <t>Q1-Q2= min= 10.1; max= 29.9; step= 0.1
Q3= List= 0.01, 0.03, 0.05, 0.07, 0.09
Q4= List= 0.02, 0.04, 0.06, 0.08</t>
  </si>
  <si>
    <t>El precio a pagar es: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</si>
  <si>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{"id":"M4-NyO-43a-A-1","stimulus":"&lt;p&gt;Guilherme comprou em uma loja um boné por R$ {{T1}} e um moletom por R$ {{T2}}. Quanto ele pagou pelos dois produtos?&lt;/p&gt;","template":"&lt;p&gt;Guilherme pagou R$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cálculo do preço total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20.1,"max":39.9,"step":0.1},{"name":"Q2","label":null,"min":40.1,"max":59.9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 2)"}],"uniques":true},"algorithm":{"name":"calculateOperation","params":{"method":"equivLiteral","keyboard":"INTERMEDIATE"}}}</t>
  </si>
  <si>
    <t>Una mariquita ha recorrido {{T1}} dm hasta encontrar alimento y, al día siguiente, {{T2}} dm. ¿Cuántos decímetros ha recorrido entre los dos días?</t>
  </si>
  <si>
    <t>La mariquita ha recorrido {{A1}} dm.</t>
  </si>
  <si>
    <t>Q1-Q2= min= 10.1; max= 99.9; step= 0.1
Q3= List= 0.01, 0.03, 0.05, 0.07, 0.09
Q4= List= 0.02, 0.04, 0.06, 0.08</t>
  </si>
  <si>
    <t>Los decímetros que ha recorrido en total hasta encontrar comida son: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</si>
  <si>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{"id":"M4-NyO-43a-A-2","stimulus":"&lt;p&gt;Em um dia, uma joaninha percorreu {{T1}} dm até encontrar comida e, no dia seguinte, ela percorreu {{T2}} dm. Quantos decímetros totais ela percorreu nesses dois dias?&lt;/p&gt;","template":"&lt;p&gt;A joaninha percorreu {{response}} dm.&lt;/p&gt;","hint":"&lt;div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de decímetros percorridos pela joaninha para encontrar comida são:&lt;/p&gt;&lt;div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10.1,"max":99.9,"step":0.1},{"name":"Q2","label":null,"min":10.1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t>
  </si>
  <si>
    <t xml:space="preserve">Samanta ha cortado {{Q1}} kg de fresas y Gabriel {{Q2}} kg de ciruelas para la producción en un obrador de tartaletas de fruta. ¿Cuántos kilogramos de fruta han partido entre los dos? </t>
  </si>
  <si>
    <t>Han partido {{A1}} kg de fruta.</t>
  </si>
  <si>
    <t>Q1-Q2= min= 1.1; max= 9.9; step= 0.1
Q3= List= 0.01, 0.03, 0.05, 0.07, 0.09
Q4= List= 0.02, 0.04, 0.06, 0.08</t>
  </si>
  <si>
    <t>Los kilogramos que han partido entre los dos en total son:
&lt;div class=\"lemo-fixed-to-responsive\" style=\"max-width: 85px;max-height: 80px;position: relative;width: 100%;display: inline-block;\"&gt;&lt;img src=\"http://drive.google.com/uc?export=view&amp;id=1zoZvZllyCmeWcmx3jOaEER9tmU_I_Nve\"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t>
  </si>
  <si>
    <t>{"id":"M4-NyO-43a-A-3","stimulus":"&lt;p&gt;Samantha cortou {{T1}} kg de morangos e Gabriel cortou {{T2}} kg de ameixas para a produção de tortinhas de frutas em uma oficina de culinária. Ao todo, quantos quilos de frutas os dois cortaram juntos?&lt;/p&gt;","template":"&lt;p&gt;Eles cortaram {{response}} kg de frutas.&lt;/p&gt;","hint":"&lt;div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em quilogramas, de frutas que eles cortaram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step":0.1},{"name":"Q2","label":null,"min":1.1,"max":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Symbolic","keyboard":"INTERMEDIATE"}}}</t>
  </si>
  <si>
    <t>M4-NyO-44a</t>
  </si>
  <si>
    <t>Algoritmo de la resta con nºs decimales (nºs de 1 o 2 cifras enteras y 1 o 2 decimales)</t>
  </si>
  <si>
    <t>&lt;p&gt;Arrastra el resultado de la siguiente resta.&lt;/p&gt;</t>
  </si>
  <si>
    <t>{{T3}} − {{T2}} = {{A1}}</t>
  </si>
  <si>
    <t>T2 = {{Q2}} + {{Q4}}
T3 = {{Q1}} + {{Q3}} + {{Q2}} + {{Q4}}
A1 = {{Q1}} + {{Q3}}
A1 = {{Q1}} + {{Q3}}+{{Q5}}
A1 = {{Q1}} + {{Q3}}+{{Q6}}</t>
  </si>
  <si>
    <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top:\r\n65%;\"&gt;{{T4}}&lt;/span&gt;\r\n\t\t\t&lt;span class=\"lemo-graphie-label\" style=\"position:\r\nabsolute; right: 15%; top: 35%;\"&gt;{{T2}}&lt;/span&gt;\r\n\t\t\t&lt;span\r\nclass=\"lemo-graphie-label\" style=\"position: absolute; right: 15%; top:\r\n8%;\"&gt;{{T3}}&lt;/span&gt;\r\n\t\t&lt;/div&gt;\r\n\t&lt;/div&gt;\r\n&lt;/div&gt;&lt;/p&gt;</t>
  </si>
  <si>
    <t>&lt;p&gt;El resultado de esta resta es:&lt;/p&gt;&lt;div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</si>
  <si>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T4 = {{Q2}}-math.floor({{Q2}}/10)*10</t>
  </si>
  <si>
    <t xml:space="preserve"> {
    "id": "M4-NyO-44a-I-1",
    "stimulus": "&lt;p&gt;Arraste o resultado da subtração a seguir.&lt;/p&gt;",
    "template": "&lt;p style=\"text-align: center\"&gt;{{T3}} − {{T2}} = {{response}}&lt;/p&gt;",
    "hint": "&lt;div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
    "feedback": "&lt;p&gt;O resultado dessa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
    "seed": {
        "parameters": [
            {
                "name": "Q1",
                "label": null,
                "min": 1.1,
                "max": 99.9,
                "step": 0.1
            },
            {
                "name": "Q2",
                "label": null,
                "min": 1.1,
                "max": 99.9,
                "step": 0.1
            },
            {
                "name": "Q3",
                "label": null,
                "list": [
                    0.01,
                    0.03,
                    0.05,
                    0.07,
                    0.09
                ]
            },
            {
                "name": "Q4",
                "label": null,
                "list": [
                    0.02,
                    0.04,
                    0.06,
                    0.08
                ]
            },
            {
                "name": "Q5",
                "label": null,
                "min": 0.02,
                "max": 0.98,
                "step": 0.02
            },
            {
                "name": "Q6",
                "label": null,
                "min": 0.02,
                "max": 0.98,
                "step": 0.02
            }
        ],
        "calculated": [
            {
                "name": "T1",
                "label": "{{function}}",
                "function": "Lemonlib.round({{Q1}}+{{Q3}},2)",
                "temp": true
            },
            {
                "name": "T2",
                "label": "{{function}}",
                "function": "Lemonlib.round({{Q2}}+{{Q4}},2)",
                "temp": true
            },
            {
                "name": "T3",
                "function": "Lemonlib.round({{T1}}+{{T2}}, 2)",
                "temp": true
            },
            {
                "name": "T4",
                "function": "Lemonlib.round({{T3}}-{{T2}}-math.floor({{T3}}/10-{{T2}}/10)*10,2)",
                "temp": true
            },
            {
                "name": "A1",
                "label": "{{T1}}",
                "function": "{{T1}}"
            },
            {
                "name": "A2",
                "label": "{{function}}",
                "function": "Lemonlib.round({{T1}}+{{Q5}}, 2)",
                "incorrect": true
            },
            {
                "name": "A3",
                "label": "{{function}}",
                "function": "Lemonlib.round({{T1}}+{{Q6}}, 2)",
                "incorrect": true
            }
        ],
        "uniques": true
    },
    "algorithm": {
        "name": "calculateOperation",
        "template": "Cloze with drag &amp; drop",
        "params": {
            "keyboard": "INTERMEDIATE"
        }
    }
}</t>
  </si>
  <si>
    <t>Calcula esta resta.</t>
  </si>
  <si>
    <t xml:space="preserve">T1 = {{Q1}} + {{Q3}}
T2 = {{Q2}} + {{Q4}}
T3 = {{T1}} + {{T2}}
A1 = {{T1}}
</t>
  </si>
  <si>
    <t>{"id":"M4-NyO-44a-E-1","stimulus":"&lt;p&gt;Calcule esta subtração.&lt;/p&gt;","template":"&lt;p style=\"text-align: center\"&gt;{{T3}} − {{T2}} = {{response}}&lt;/p&gt;","hint":"&lt;div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top:8%;\"&gt;{{T3}}&lt;/span&gt;&lt;/div&gt;&lt;/div&gt;&lt;/div&gt;","feedback":"&lt;p&gt;O resultado desta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function":"Lemonlib.round({{T1}}+{{T2}}, 2)","temp":true},{"name":"T4","function":"Lemonlib.round({{T3}}-{{T2}}-math.floor({{T3}}/10-{{T2}}/10)*10,2)","temp":true},{"name":"A1","label":"{{T1}}","function":"{{T1}}"}],"uniques":true},"algorithm":{"name":"calculateOperation","params":{"method":"equivLiteral","keyboard":"INTERMEDIATE"}}}</t>
  </si>
  <si>
    <t>Natalia y Raúl están comparando los resultados de una actividad de Matemáticas. A Natalia le ha dado {{T3}} y a Raúl, {{T2}}. ¿Qué diferencia hay entre ambos números?</t>
  </si>
  <si>
    <t xml:space="preserve">La diferencia es de {{A1}}. </t>
  </si>
  <si>
    <t xml:space="preserve">T1 = {{Q1}} + {{Q3}}
T2 = {{Q2}} + {{Q4}}
T3 = {{T1}} + {{T2}}
A1 = {{T1}}
</t>
  </si>
  <si>
    <t>&lt;p&gt;La diferencia entre ambos números es:&lt;/p&gt;&lt;div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</si>
  <si>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{"id":"M4-NyO-44a-A-1","stimulus":"&lt;p&gt;Natália e Raul estão comparando as notas que eles obtiveram em uma atividade de matemática. Natália obteve {{T3}} e Raul obteve {{T2}}. Qual é a diferença entre os dois números?&lt;/p&gt;","template":"&lt;p&gt;A diferença é de {{response}}.&lt;/p&gt;","hint":"&lt;div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8%;\"&gt;{{T3}}&lt;/span&gt;&lt;/div&gt;&lt;/div&gt;&lt;/div&gt;","feedback":"&lt;p&gt;A diferença entre os dois números é:&lt;/p&gt;&lt;div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1.1,"max":99.9,"step":0.1},{"name":"Q2","label":null,"min":1.1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t>
  </si>
  <si>
    <t>Iria va a hacer una ruta de {{T3}} km en varios días. Si ya ha andado {{T2}} km, ¿cuántos kilómetros le faltan para llegar al destino?</t>
  </si>
  <si>
    <t xml:space="preserve">Le faltan por recorrer {{A1}} km. </t>
  </si>
  <si>
    <t>Q1-Q2= min= 20.1; max= 99.9; step= 1
Q3= List= 0.01, 0.03, 0.05, 0.07, 0.09
Q4= List= 0.02, 0.04, 0.06, 0.08</t>
  </si>
  <si>
    <t>&lt;p&gt;Los kilómetros que le quedan por recorrer son:&lt;/p&gt;&lt;div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</si>
  <si>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{"id":"M4-NyO-44a-A-2","stimulus":"&lt;p&gt;Simone está percorrendo uma trilha de {{T3}} km e vai levar alguns dias para concluí-la. Se ela já percorreu {{T2}} km, quantos quilômetros faltam para chegar ao destino?&lt;/p&gt;","template":"&lt;p&gt;Ela ainda tem {{response}} km a percorrer.&lt;/p&gt;","hint":"&lt;div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8%;\"&gt;{{T3}}&lt;/span&gt;&lt;/div&gt;&lt;/div&gt;&lt;/div&gt;","feedback":"&lt;p&gt;Os quilômetros que faltam são:&lt;/p&gt;&lt;div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20.1,"max":99.9,"step":0.1},{"name":"Q2","label":null,"min":20.1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t>
  </si>
  <si>
    <t xml:space="preserve">Óliver tiene que verter {{T3}} l de agua para elaborar la masilla para el cebo de pesca. Por ahora ha vertido {{T2}} l, ¿cuántos litros le quedan por verter? </t>
  </si>
  <si>
    <t>Quedan por verter {{A1}} l.</t>
  </si>
  <si>
    <t>Q1-Q2= min= 0.1; max= 4.9; step= 1
Q3= List= 0.01, 0.03, 0.05, 0.07, 0.09
Q4= List= 0.02, 0.04, 0.06, 0.08</t>
  </si>
  <si>
    <t>&lt;p&gt;Los litros que faltan por verter son:&lt;/p&gt;&lt;div class=\"lemo-fixed-to-responsive\" style=\"max-width: 85px;max-height:\r\n80px;position: relative;width: 100%;display: inline-block;\"&gt;\r\n\t&lt;img\r\nsrc=\"http://drive.google.com/uc?export=view&amp;id=1mzCc1jAeArGEIPp_wJDh-IrsZ-T14yH0\r\n\" alt=\"\" tabindex=\"0\"&gt;\r\n\t&lt;div class=\"lemo-graphie-container\" style=\"position:\r\nabsolute;top: 0;left: 0;width: 100%;height: 100%;\"&gt;\r\n\t\t&lt;div class=\"lemo-graphie\"\r\nstyle=\"position: relative; width: 100%; height: 100%;\"&gt;\r\n\t\t\t&lt;span\r\nclass=\"lemo-graphie-label\" style=\"position: absolute; right: 15%; top:\r\n65%;\"&gt;{{A1}}&lt;/span&gt;\r\n\t\t\t&lt;span class=\"lemo-graphie-label\" style=\"position:\r\nabsolute; right: 15%; top: 35%;\"&gt;{{T2}}&lt;/span&gt;\r\n\t\t\t&lt;span\r\nclass=\"lemo-graphie-label\" style=\"position: absolute; right: 15%; top:\r\n8%;\"&gt;{{T3}}&lt;/span&gt;\r\n\t\t&lt;/div&gt;\r\n\t&lt;/div&gt;\r\n&lt;/div&gt;&lt;/p&gt;</t>
  </si>
  <si>
    <t>{"id":"M4-NyO-44a-A-3","stimulus":"&lt;p&gt;Oliver precisa despejar {{T3}} l de água em uma bacia para fazer uma massa de isca para pesca. Se até agora ele despejou {{T2}} l, quantos litros faltam para ele completar?&lt;/p&gt;","template":"&lt;p&gt;Faltam despejar {{response}} l.&lt;/p&gt;","hint":"&lt;div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.{{T4}}&lt;/span&gt;&lt;span class=\"lemo-graphie-label\" style=\"position: absolute; right: 30%; top: 35%;\"&gt;{{T2}}&lt;/span&gt;&lt;span class=\"lemo-graphie-label\" style=\"position: absolute; right: 30%; top: 8%;\"&gt;{{T3}}&lt;/span&gt;&lt;/div&gt;&lt;/div&gt;&lt;/div&gt;","feedback":"&lt;p&gt;Os litros restantes para despejar são:&lt;/p&gt;&lt;div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3}}&lt;/span&gt;&lt;/div&gt;&lt;/div&gt;&lt;/div&gt;","seed":{"parameters":[{"name":"Q1","label":null,"min":0.1,"max":4.9,"step":0.1},{"name":"Q2","label":null,"min":0.1,"max":4.9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T2}}))*100,2)","temp":true},{"name":"A1","label":"{{function}}","function":"{{T1}}"}],"uniques":true},"algorithm":{"name":"calculateOperation","params":{"method":"equivSymbolic","keyboard":"INTERMEDIATE"}}}</t>
  </si>
  <si>
    <t>M4-NyO-32a</t>
  </si>
  <si>
    <t>Algoritmo de la multiplicación con nºs decimales (factor 1: nº 1 o 2 cifras enteras, 1 o 2 decimales; factor 2: 1 o 2 cifras enteras)</t>
  </si>
  <si>
    <t>&lt;p&gt;Selecciona el resultado de esta multiplicación.&lt;/p&gt;&lt;p&gt;{{Q1}} × {{Q2}} = ...&lt;/p&gt;
{{A1}}* 
{{A2}} 
{{A3}}
{{A4}}
{{A5}}
(Se ven 3)</t>
  </si>
  <si>
    <t>Q1: min: 1.01, max: 99.99, step: 0.02
Q2-Q5: min: 2, max: 99, step: 1</t>
  </si>
  <si>
    <t>A1 = {{Q1}}*{{Q2}}
A2 = {{Q1}}+{{Q2}} 
A3 = {{Q1}}*{{Q2}}+{{Q3}}
A4 = {{Q1}}*{{Q2}}+{{Q4}}
A5 = {{Q1}}*{{Q2}}-{{Q5}}</t>
  </si>
  <si>
    <t>El resultado tiene tantos decimales como el número total de decimales en el primer factor.</t>
  </si>
  <si>
    <t>&lt;p&gt;Multiplica primero los factores como si fueran números naturales.&lt;/p&gt;&lt;p&gt;{{T1}} × {{Q2}} = {{T2}}&lt;/p&gt;&lt;p&gt;Después separa desde la derecha tantas cifras decimales como las que haya en el primer factor. Como en este caso son 2, se mueve la coma 2 posiciones.&lt;/p&gt;&lt;p&gt;{{T2}} → {{A1}}&lt;/p&gt;</t>
  </si>
  <si>
    <t>T1= {{Q1}}*100
T2= {{T1}}*{{Q2}}</t>
  </si>
  <si>
    <t>{"id":"M4-NyO-32a-I-1","stimulus":"&lt;p&gt;Selecione o resultado desta multiplicação.&lt;/p&gt;&lt;p style=\"text-align: center\"&gt;{{Q1}} × {{Q2}} = ...&lt;/p&gt;","hint":"&lt;p&gt;O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name":"Q3","label":null,"min":2,"max":99,"step":1},{"name":"Q4","label":null,"min":2,"max":99,"step":1},{"name":"Q5","label":null,"min":2,"max":99,"step":1}],"calculated":[{"name":"A1","label":"{{function}}","function":"Lemonlib.round({{Q1}}*{{Q2}}, 2)"},{"name":"A2","label":"{{function}}","function":"Lemonlib.round({{Q1}}+{{Q2}}, 2)","incorrect":true},{"name":"A3","label":"{{function}}","function":"Lemonlib.round({{Q1}}*{{Q2}}+{{Q3}}, 2)","incorrect":true},{"name":"A4","label":"{{function}}","function":"Lemonlib.round({{Q1}}*{{Q2}}+{{Q4}}, 2)","incorrect":true},{"name":"A5","label":"{{function}}","function":"Lemonlib.round({{Q1}}*{{Q2}}-{{Q5}}, 2)","incorrect":true},{"name":"T1","function":"{{Q1}}*100","temp":true},{"name":"T2","function":"{{T1}}*{{Q2}}","temp":true}],"uniques":true},"algorithm":{"name":"trueFalse","template":"Multiple choice – standard","params":{"countCorrect":1,"countIncorrect":2,"showCheckIcon":false,
            "columns": 3
        }
    }
}</t>
  </si>
  <si>
    <t>Calcula esta multiplicación.</t>
  </si>
  <si>
    <t>Q1= min= 1.01; max= 99.99; step= 0.02
Q2= min= 2; max= 99; step= 1</t>
  </si>
  <si>
    <t xml:space="preserve">A1={{Q1}}*{{Q2}}
</t>
  </si>
  <si>
    <t>{"id":"M4-NyO-32a-E-1","stimulus":"&lt;p&gt;Calcule esta multiplicação.&lt;/p&gt;","template":"&lt;p style=\"text-align: center\"&gt;{{Q1}} × {{Q2}} =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{{A1}}&lt;/p&gt;","seed":{"parameters":[{"name":"Q1","label":null,"min":1.01,"max":99.99,"step":0.02},{"name":"Q2","label":null,"min":2,"max":99,"step":1}],"calculated":[{"name":"T1","function":"{{Q1}}*100","temp":true},{"name":"T2","function":" {{T1}}*{{Q2}}","temp":true},{"name":"A1","label":"{{function}}","function":" Lemonlib.round({{Q1}}*{{Q2}}, 2)"}],"uniques":true},"algorithm":{"name":"calculateOperation","params":{"method":"equivLiteral","keyboard":"INTERMEDIATE"}}}</t>
  </si>
  <si>
    <t>Juana sale a caminar todos los días y recorre {{Q1}} km. ¿Cuántos kilómetros caminará en {{Q2}} días?</t>
  </si>
  <si>
    <t>Caminará {{A1}} km.</t>
  </si>
  <si>
    <t>Q1= min= 1.01; max= 9.99; step= 0.02
Q2= min= 2; max= 99; step= 1</t>
  </si>
  <si>
    <t>{"id":"M4-NyO-32a-A-1","stimulus":"&lt;p&gt;Joana faz uma caminhada de {{Q1}} km todos os dias. Quantos quilômetros totais ela caminha em {{Q2}} dias?&lt;/p&gt;","template":"&lt;p&gt;Ela caminha {{response}} km.&lt;/p&gt;","hint":"&lt;p&gt;O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14.99,"step":0.02},{"name":"Q2","label":null,"min":2,"max":99,"step":1}],"calculated":[{"name":"T1","function":"Lemonlib.round({{Q1}}*100,2)","temp":true},{"name":"T2","function":"Lemonlib.round({{T1}}*{{Q2}},2)","temp":true},{"name":"A1","label":"{{function}}","function":"Lemonlib.round({{Q1}}*{{Q2}},2)"}],"uniques":true},"algorithm":{"name":"calculateOperation","params":{"method":"equivLiteral","keyboard":"INTERMEDIATE"}}}</t>
  </si>
  <si>
    <t>En un mercado hay {{Q2}} neveras que refrigeran {{Q1}} kg de pescado cada una. ¿Cuántos kilogramos de pescado hay en total en el mercado?</t>
  </si>
  <si>
    <t>En total hay {{A1}} kg de pescado.</t>
  </si>
  <si>
    <t>Q1= min= 10.01; max= 99.99; step= 0.02
Q2= min= 2; max= 99; step= 1</t>
  </si>
  <si>
    <t>{"id":"M4-NyO-32a-A-2","stimulus":"&lt;p&gt;Em um supermercado há {{Q2}} refrigeradores que refrigeram {{Q1}} kg de pescados cada um. Quantos quilos de pescados existem ao todo neste supermercado?&lt;/p&gt;","template":"&lt;p&gt;No total há {{response}} kg de pescados.&lt;/p&gt;","hint":"&lt;p&gt;O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{{A1}}&lt;/p&gt;","seed":{"parameters":[{"name":"Q1","label":null,"min":10.01,"max":99.99,"step":0.02},{"name":"Q2","label":null,"min":2,"max":99,"step":1}],"calculated":[{"name":"T1","function":"{{Q1}}*100","temp":true},{"name":"T2","function":" {{T1}}*{{Q2}}","temp":true},{"name":"A1","label":"{{function}}","function":" Lemonlib.round({{Q1}}*{{Q2}}, 2)"}],"uniques":true},"algorithm":{"name":"calculateOperation","params":{"method":"equivLiteral","keyboard":"INTERMEDIATE"}}}</t>
  </si>
  <si>
    <t>Azucena ha acudido a la tienda del barrio a comprar leche. Si un litro cuesta {{Q1}} €, ¿cuánto tendría que pagar por {{Q2}} l?</t>
  </si>
  <si>
    <t xml:space="preserve">Tendría que pagar {{A1}} €.
</t>
  </si>
  <si>
    <t>Q1= min= 0.31; max= 2.59; step= 0.02
Q2= min= 2; max= 50; step= 1</t>
  </si>
  <si>
    <t>{"id":"M4-NyO-32a-A-3","stimulus":"&lt;p&gt;Núbia foi à mercearia do bairro comprar leite. Se o litro do leite custava R$ {{Q1}}, quanto ela precisou pagar por {{Q2}} l?&lt;/p&gt;","template":"&lt;p&gt;Ela pagou R$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{{A1}}&lt;/p&gt;","seed":{"parameters":[{"name":"Q1","label":null,"min":2.31,"max":4.59,"step":0.02},{"name":"Q2","label":null,"min":2,"max":50,"step":1}],"calculated":[{"name":"T1","function":"{{Q1}}*100","temp":true},{"name":"T2","function":" {{T1}}*{{Q2}}","temp":true},{"name":"A1","label":"{{function}}","function":" Lemonlib.round({{Q1}}*{{Q2}}, 2)"}],"uniques":true},"algorithm":{"name":"calculateOperation","params":{"method":"equivLiteral","keyboard":"INTERMEDIATE"}}}</t>
  </si>
  <si>
    <t>M4-NyO-33a</t>
  </si>
  <si>
    <t>Calcula divisiones de números decimal entre otro natural (cociente de hasta 2 decimales, resto 0)</t>
  </si>
  <si>
    <t>&lt;p&gt;Selecciona el resultado de esta división.&lt;/p&gt;&lt;p&gt;{{T1}} : {{Q1}} = ...&lt;/p&gt;
{{A1}}* 
{{A2}} 
{{A3}}</t>
  </si>
  <si>
    <t>Q1= min= 2; max= 9; step= 1
Q2= min= 1.01; max= 99.99; step= 0.02
Q3= min= 1.01; max= 99.99; step= 0.01
Q4= min= 1.01; max= 99.99; step= 0.01</t>
  </si>
  <si>
    <t>T1 = {{Q1}}*{{Q2}}
A1 = {{Q2}}
A2 = {{Q3}}
A3 = {{Q4}}</t>
  </si>
  <si>
    <t>&lt;p&gt;Al terminar de dividir la parte entera, pon una coma en el cociente y continúa la división.&lt;/p&gt;</t>
  </si>
  <si>
    <t>&lt;p&gt;Cuando se termina de dividir la parte entera, hay que poner una coma en el cociente y continuar la división.&lt;/p&gt;</t>
  </si>
  <si>
    <t>{"id":"M4-NyO-33a-I-1","stimulus":"&lt;p&gt;Selecione o resultado desta divisão.&lt;/p&gt;&lt;p style=\"text-align: center\"&gt;{{T1}} : {{Q1}} = ...&lt;/p&gt;","hint":"&lt;p&gt;Quando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name":"Q3","label":null,"min":1.01,"max":99.99,"step":0.01},{"name":"Q4","label":null,"min":1.01,"max":99.99,"step":0.01}],"calculated":[{"name":"T1","label":"{{function}}","function":"Lemonlib.round({{Q1}}*{{Q2}}, 2)","temp":true},{"name":"A1","label":"{{function}}","function":"{{Q2}}"},{"name":"A2","label":"{{function}}","function":"{{Q3}}","incorrect":true},{"name":"A3","label":"{{function}}","function":"{{Q4}}","incorrect":true}],"uniques":true},"algorithm":{"name":"trueFalse","template":"Multiple choice – standard","params":{"countCorrect":1,"countIncorrect":2,"showCheckIcon":false,
            "columns": 3
        }
    }
}</t>
  </si>
  <si>
    <t>{{T1}} : {{Q1}} = {{A1}}</t>
  </si>
  <si>
    <t>Q1= min= 2; max= 9; step= 1
Q2= min= 1.01; max= 99.99; step= 0.02</t>
  </si>
  <si>
    <t>{"id":"M4-NyO-33a-E-1","stimulus":"&lt;p&gt;Calcule esta divisão.&lt;/p&gt;","template":"&lt;p style=\"text-align: center\"&gt;{{T1}} : {{Q1}} = {{response}}.&lt;/p&gt;","hint":"&lt;p&gt;Quando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divisão.&lt;/p&gt;","seed":{"parameters":[{"name":"Q1","label":null,"min":2,"max":9,"step":1},{"name":"Q2","label":null,"min":1.01,"max":99.99,"step":0.02}],"calculated":[{"name":"T1","function":"Lemonlib.round({{Q1}}*{{Q2}}, 2)","temp":true},{"name":"A1","label":"{{function}}","function":" {{Q2}}"}],"uniques":true},"algorithm":{"name":"calculateOperation","params":{"method":"equivLiteral","keyboard":"INTERMEDIATE"}}}</t>
  </si>
  <si>
    <t>Lucas ha comprado {{Q1}} videojuegos por {{T1}} €. Si todos tienen el mismo precio, ¿cuál es el precio de cada uno?</t>
  </si>
  <si>
    <t>Cada videojuego cuesta {{A1}} €.</t>
  </si>
  <si>
    <t>Q1= min= 2; max= 9; step= 1
Q2= min= 10.05; max= 50.95; step= 0.1</t>
  </si>
  <si>
    <t xml:space="preserve">T1 = {{Q1}}*{{Q2}}
A1 = {{Q2}}
</t>
  </si>
  <si>
    <t>&lt;p&gt;Cuando se termina de dividir la parte entera, hay que poner una coma en el cociente y continuar la división.&lt;/p&gt;&lt;p&gt;{{T1}} : {{Q1}} = {{A1}}&lt;/p&gt;</t>
  </si>
  <si>
    <t>{"id":"M4-NyO-33a-A-1","stimulus":"&lt;p&gt;Lucas comprou {{Q1}} jogos de videogame por R$ {{T1}}. Se todos os jogos custaram o mesmo preço, quanto custou cada jogo?&lt;/p&gt;","template":"&lt;p&gt;Cada jogo custou {{response}}.&lt;/p&gt;","hint":"&lt;p&gt;Quando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t>
  </si>
  <si>
    <t>Nuria quiere vender unos juguetes de su hermano según su peso. La razón es que tiene {{Q1}} versiones del mismo juguete. Por ello, los ha pesado y le ha dado un total de {{T1}} g. ¿Cuántos gramos pesa cada juguete?</t>
  </si>
  <si>
    <t>Cada juguete pesa {{A1}} g.</t>
  </si>
  <si>
    <t>{"id":"M4-NyO-33a-A-2","stimulus":"&lt;p&gt;Nanda quer vender alguns brinquedos repetidos do irmão dela, pois ele tem {{Q1}} versões do mesmo brinquedo. Sendo assim, ela mediu a massa de todos esses brinquedos e obteve um total de {{T1}} g. Quantas gramas pesa cada brinquedo?&lt;/p&gt;","template":"&lt;p&gt;Cada brinquedo pesa {{response}} g.&lt;/p&gt;","hint":"&lt;p&gt;Quando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t>
  </si>
  <si>
    <t>Matías ha preparado {{T1}} cl de batido para celebrar el cumpleaños de su abuela. Como ha llenado {{Q1}} vasos, ¿cuántos centilitros hay en cada uno?</t>
  </si>
  <si>
    <t>En cada vaso hay {{A1}} cl.</t>
  </si>
  <si>
    <t>{"id":"M4-NyO-33a-A-3","stimulus":"&lt;p&gt;Miguel preparou {{T1}} cl de uma batida de morando para comemorar o aniversário da avó dele. Como ele distribuiu a batida igualmente em {{Q1}} copos, quantos centilitros ficou em cada um?&lt;/p&gt;","template":"&lt;p&gt;Cada copo ficou com {{response}} cl.&lt;/p&gt;","hint":"&lt;p&gt;Quando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t>
  </si>
  <si>
    <t>M4-NyO-33b</t>
  </si>
  <si>
    <t>Calcula divisiones de números naturales con cociente decimal (cociente de hasta 2 decimales, resto 0)</t>
  </si>
  <si>
    <t>&lt;p&gt;Selecciona el resultado de esta división.&lt;/p&gt;&lt;p&gt;{{T1}} : {{T2}} = ...&lt;/p&gt;
{{A1}}* 
{{A2}} 
{{A3}}
(Se ven 3)</t>
  </si>
  <si>
    <t>Q1= Min = 1; Max = 21; Step = 2
Q2= Min = 2; Max = 9; Step = 1
Q3= List = 2, 4, 5
Q4= Min = 2; Max = 9; Step = 1
Q5= Min = 2; Max = 9; Step = 1</t>
  </si>
  <si>
    <t>T1 = {{Q1}}*{{Q2}}
T2 = {{Q2}}*{{Q3}}
A1 = Lemonlib.round({{Q1}}/{{Q3}}, 2)
A2 = Lemonlib.round({{Q1}}/{{Q4}}, 2)
A3 = Lemonlib.round({{Q1}}/{{Q5}}, 2)</t>
  </si>
  <si>
    <t>{"id":"M4-NyO-33b-I-1","stimulus":"&lt;p&gt;Selecione o resultado desta divisão.&lt;/p&gt;&lt;p style=\"text-align: center\"&gt;{{T1}} : {{T2}} = ...&lt;/p&gt;","hint":"&lt;p&gt;Quando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name":"Q4","label":null,"min":2,"max":9,"step":1},{"name":"Q5","label":null,"min":2,"max":9,"step":1}],"calculated":[{"name":"T1","function":"{{Q1}}*{{Q2}}","temp":true},{"name":"T2","function":"{{Q2}}*{{Q3}}","temp":true},{"name":"A1","label":"{{function}}","function":"Lemonlib.round({{Q1}}/{{Q3}}, 2)"},{"name":"A2","label":"{{function}}","function":"Lemonlib.round({{Q1}}/{{Q4}}, 2)","incorrect":true},{"name":"A3","label":"{{function}}","function":"Lemonlib.round({{Q1}}/{{Q5}}, 2)","incorrect":true}],"uniques":true},"algorithm":{"name":"trueFalse","template":"Multiple choice – standard","params":{"countCorrect":1,"countIncorrect":2,"showCheckIcon":false,
            "columns": 3
        }
    }
}</t>
  </si>
  <si>
    <t>{{T1}} : {{T2}} = {{A1}}</t>
  </si>
  <si>
    <t>Q1= Min = 1; Max = 21; Step = 2
Q2= Min = 2; Max = 9; Step = 1
Q3= List = 2, 4, 5</t>
  </si>
  <si>
    <t>T1 = {{Q1}}*{{Q2}}
T2 = {{Q2}}*{{Q3}}
A1 = Lemonlib.round({{Q1}}/{{Q3}}, 2)</t>
  </si>
  <si>
    <t>{"id":"M4-NyO-33b-E-1","stimulus":"&lt;p&gt;Calcule esta divisão.&lt;/p&gt;","template":"&lt;p style=\"text-align: center\"&gt;{{T1}} : {{T2}} = {{response}}&lt;/p&gt;","hint":"&lt;p&gt;Quando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t>
  </si>
  <si>
    <t>En el colegio de Adrián han gastado {{T1}} botes de acrílicos para pintar {{T2}} murales. Como todos tienen el mismo tamaño, han utilizado la misma cantidad de pintura para hacerlos. ¿Cuántos botes han gastado en cada mural?</t>
  </si>
  <si>
    <t>Se han gastado en cada mural {{A1}} botes.</t>
  </si>
  <si>
    <t>&lt;p&gt;Cuando se termina de dividir la parte entera, hay que poner una coma en el cociente y continuar la división.&lt;/p&gt;&lt;p&gt;{{T1}} : {{T2}} = {{A1}}&lt;/p&gt;</t>
  </si>
  <si>
    <t>{"id":"M4-NyO-33b-A-1","stimulus":"&lt;p&gt;Na escola de Túlio foram usados {{T1}} l de tinta acrílica para pintar {{T2}} murais. Como todos os murais são do mesmo tamanho e receberam a mesma quantidade de tinta, quantos litros foram usados em cada um?&lt;/p&gt;","template":"&lt;p&gt;Foram usados {{response}} l em cada mural.&lt;/p&gt;","hint":"&lt;p&gt;Quando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t>
  </si>
  <si>
    <t>En un concurso de radio, Alberto y su padre han conseguido {{T1}} puntos tras contestar a {{T2}} preguntas. ¿Cuántos puntos han conseguido por cada pregunta?</t>
  </si>
  <si>
    <t>Han conseguido {{A1}} puntos por pregunta.</t>
  </si>
  <si>
    <t>{"id":"M4-NyO-33b-A-2","stimulus":"&lt;p&gt;Em um concurso de rádio, Alberto e seu pai obtiveram {{T1}} pontos após responderem {{T2}} perguntas. Quantos pontos eles ganharam em cada questão?&lt;/p&gt;","template":"&lt;p&gt;Eles conseguiram {{response}} pontos por pergunta.&lt;/p&gt;","hint":"&lt;p&gt;Quando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t>
  </si>
  <si>
    <t xml:space="preserve">El bar de un cine ha recibido un paquete que pesa {{T1}} hg y en el que entran {{T2}} bolsas de palomitas. ¿Cuántos hectogramos pesa cada bolsa?  </t>
  </si>
  <si>
    <t>Cada bolsa pesa {{A1}} hg.</t>
  </si>
  <si>
    <t>{"id":"M4-NyO-33b-A-3","stimulus":"&lt;p&gt;Uma comedoria de um cinema recebeu um pacote pesando {{T1}} hg e contendo {{T2}} sacos de pipoca. Quantos hectogramas cada saco pesa?&lt;/p&gt;","template":"&lt;p&gt;Cada saco pesa {{response}} hg.&lt;/p&gt;","hint":"&lt;p&gt;Ao terminar de dividir a parte inteira, coloque uma vírgula no quociente e continue dividindo.&lt;/p&gt;","feedback":"&lt;p&gt;Quando terminar de dividir a parte inteira, coloque uma vírgula no quociente e continue dividindo.&lt;/p&gt;&lt;p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t>
  </si>
  <si>
    <t>M4-NyO-33c</t>
  </si>
  <si>
    <t>Obtiene divisiones equivalentes</t>
  </si>
  <si>
    <t>&lt;p&gt;Selecciona la división que es equivalente a la siguiente:&lt;/p&gt;&lt;p&gt;{{T1}} : {{Q3}}&lt;/p&gt;
{{T3}} : {{T6}}* 
{{T2}} : {{T6}}
{{T3}} : {{T5}}
{{T4}} : {{T5}}
{{T4}} : {{T6}}
(Se ven 3)</t>
  </si>
  <si>
    <t>Q1 = Min = 1; Max = 9; Step = 1
Q2 = Min = 1; Max = 99; Step = 1
Q3 = Min = 2; Max = 9; Step = 1</t>
  </si>
  <si>
    <t>T1 = {{Q1}}+{{Q2}}/100
T2 = {{Q1}}*10+{{Q2}}/10
T3 = {{Q1}}*100+{{Q2}}
T4 = {{Q1}}*1000+{{Q2}}*10
T5 = {{Q3}}*10
T6 = {{Q3}}*100
T7 = Lemonlib.round({{T1}}/{{Q2}}, 2)</t>
  </si>
  <si>
    <t>Para obtener una división equivalente, multiplica o divide el dividendo y el divisor por el mismo número.</t>
  </si>
  <si>
    <t>&lt;p&gt;Para obtener una división equivalente, hay que multiplicar o dividir el dividendo y el divisor por el mismo número.&lt;/p&gt;&lt;p&gt;El resultado de las dos divisiones es el mismo.&lt;/p&gt;&lt;p&gt;{{T1}} : {{Q3}} = {{T7}}&lt;/p&gt;&lt;p&gt;{{T3}} : {{T6}} = {{T7}}&lt;/p&gt;</t>
  </si>
  <si>
    <t>{"id":"M4-NyO-33c-I-1","stimulus":"&lt;p&gt;Selecione a divisão que é equivalente à seguinte:&lt;/p&gt;&lt;p style=\"text-align: center\"&gt;{{T1}} : {{Q3}}&lt;/p&gt;","hint":"&lt;p&gt;Para obter uma divisão equivalente, multiplique ou divida o dividendo e o divisor pelo mesmo número.&lt;/p&gt;","feedback":"&lt;p&gt;Para obter uma divisão equivalente, pode-se multiplicar ou dividir o dividendo e o divisor pelo mesmo número.&lt;/p&gt;&lt;p&gt;O resultado das duas divisões é o mesmo.&lt;/p&gt;&lt;p style=\"text-align: center\"&gt;{{T1}} : {{Q3}} = {{T7}}&lt;/p&gt;&lt;p&gt;{{T3}} : {{T6}} = {{T7}}&lt;/p&gt;","seed":{"parameters":[{"name":"Q1","label":null,"min":1,"max":9,"step":1},{"name":"Q2","label":null,"min":1,"max":99,"step":1},{"name":"Q3","label":null,"min":2,"max":9,"step":1}],"calculated":[{"name":"T1","label":"{{function}}","function":"Lemonlib.round({{Q1}}+{{Q2}}/100, 2)","temp":true},{"name":"T2","label":"{{function}}","function":"Lemonlib.round({{Q1}}*10+{{Q2}}/10, 1)","temp":true},{"name":"T3","label":"{{function}}","function":"{{Q1}}*100+{{Q2}}","temp":true},{"name":"T4","label":"{{function}}","function":"{{Q1}}*1000+{{Q2}}*10","temp":true},{"name":"T5","label":"{{function}}","function":"{{Q3}}*10","temp":true},{"name":"T6","label":"{{function}}","function":"{{Q3}}*100","temp":true},{"name":"T7","label":"{{function}}","function":"Lemonlib.round({{T1}}/{{Q2}}, 2)","temp":true},{"name":"A1","label":"{{T3}} : {{T6}}"},{"name":"A2","label":"{{T2}} : {{T6}}","incorrect":true},{"name":"A3","label":"{{T3}} : {{T5}}","incorrect":true},{"name":"A4","label":"{{T4}} : {{T5}}","incorrect":true},{"name":"A5","label":"{{T4}} : {{T6}}","incorrect":true}],"uniques":true},"algorithm":{"name":"trueFalse","template":"Multiple choice – standard","params":{"countCorrect":1,"countIncorrect":2,"showCheckIcon":false,
            "columns": 3
        }
    }
}</t>
  </si>
  <si>
    <t>&lt;p&gt;Completa la siguiente división para que sea equivalente a esta:&lt;/p&gt;&lt;p&gt;{{T1}} : {{Q3}}&lt;/p&gt;</t>
  </si>
  <si>
    <t>{{T2}} : {{A1}}</t>
  </si>
  <si>
    <t>T1 = {{Q1}}+{{Q2}}/100
T2 = {{Q1}}*100+{{Q2}}
T3 = Lemonlib.round({{T1}}/{{Q3}}, 2)
A1 = {{Q3}}*100</t>
  </si>
  <si>
    <t>&lt;p&gt;Para obtener una división equivalente, hay que multiplicar o dividir el dividendo y el divisor por el mismo número.&lt;/p&gt;&lt;p&gt;El resultado de las dos divisiones es el mismo.&lt;/p&gt;&lt;p&gt;{{T1}} : {{Q3}} = {{T3}}&lt;/p&gt;&lt;p&gt;{{T2}} : {{A1}} = {{T3}}&lt;/p&gt;</t>
  </si>
  <si>
    <t>{"id":"M4-NyO-33c-E-1","stimulus":"&lt;p&gt;Complete a seguinte divisão para que fique equivalente a esta:&lt;/p&gt;&lt;p style=\"text-align: center\"&gt;{{T1}} : {{Q3}}&lt;/p&gt;","template":"&lt;p&gt;{{T2}} : {{response}}&lt;/p&gt;","hint":"&lt;p&gt;Para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2)","temp":true},{"name":"T2","label":"{{function}}","function":"{{Q1}}*100+{{Q2}}","temp":true},{"name":"T3","label":"{{function}}","function":"Lemonlib.round({{T1}}/{{Q3}}, 3)","temp":true},{"name":"A1","label":"{{function}}","function":"{{Q3}}*100"}],"uniques":true},"algorithm":{"name":"calculateOperation","params":{"method":"equivLiteral","keyboard":"INTERMEDIATE"}}}</t>
  </si>
  <si>
    <t>{{A1}} : {{T2}}</t>
  </si>
  <si>
    <t>T1 = {{Q1}}+{{Q2}}/100
T2 = {{Q3}}*100
T3 = Lemonlib.round({{T1}}/{{Q3}}, 2)
A1 = {{Q1}}*100+{{Q2}}</t>
  </si>
  <si>
    <t>&lt;p&gt;Para obtener una división equivalente, hay que multiplicar o dividir el dividendo y el divisor por el mismo número.&lt;/p&gt;&lt;p&gt;El resultado de las dos divisiones es el mismo.&lt;/p&gt;&lt;p&gt;{{T1}} : {{Q3}} = {{T3}}&lt;/p&gt;&lt;p&gt;{{A1}} : {{T2}} = {{T3}}&lt;/p&gt;</t>
  </si>
  <si>
    <t>{"id":"M4-NyO-33c-E-2","stimulus":"&lt;p&gt;Complete a seguinte divisão para que fique equivalente a esta:&lt;/p&gt;&lt;p style=\"text-align: center\"&gt;{{T1}} : {{Q3}}&lt;/p&gt;","template":"&lt;p style=\"text-align: center\"&gt;{{response}} : {{T2}}&lt;/p&gt;","hint":"&lt;p&gt;Para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2)","temp":true},{"name":"T2","label":"{{function}}","function":"{{Q3}}*100","temp":true},{"name":"T3","label":"{{function}}","function":"Lemonlib.round({{T1}}/{{Q3}}, 2)","temp":true},{"name":"A1","label":"{{function}}","function":"{{Q1}}*100+{{Q2}}"}],"uniques":true},"algorithm":{"name":"calculateOperation","params":{"method":"equivLiteral","keyboard":"INTERMEDIATE"}}}</t>
  </si>
  <si>
    <t>M4-NyO-33d</t>
  </si>
  <si>
    <t>Calcula divisiones de números naturales entre otro decimal (cociente de hasta 2 decimales, resto 0)</t>
  </si>
  <si>
    <t>Selecciona el resultado de esta división.</t>
  </si>
  <si>
    <t>{{T1}} : {{T2}} = {{group1}}</t>
  </si>
  <si>
    <t>Q1 = List = 1, 2, 3, 4, 5
Q2 = List = 1, 2, 3, 4, 5
Q3 = List = 2, 4, 8
Q4 = List = 3, 5, 7, 9
Q5 = List = 3, 5, 7, 9</t>
  </si>
  <si>
    <t>T1 = ({{Q1}}+0.5)*({{Q2}}+{{Q3}}/10)
T2 = {{Q1}}+0.5
T3 = ({{Q1}}+0.5)*({{Q2}}+{{Q3}}/10)*10
T4 = ({{Q1}}+0.5)*10
A1 = {{Q2}}+{{Q3}}/10
A2 = {{Q2}}+{{Q4}}/10
A3 = {{Q2}}+{{Q5}}/10</t>
  </si>
  <si>
    <t>&lt;p&gt;Para resolver una división con decimales en el divisor, resuelve una división equivalente en la que no haya decimales. En este caso:&lt;/p&gt;&lt;p&gt;{{T3}} : {{T4}}&lt;/p&gt;</t>
  </si>
  <si>
    <t>&lt;p&gt;Para resolver una división con decimales en el divisor, resuelve una división equivalente en la que no haya decimales. En este caso:&lt;/p&gt;&lt;p&gt;{{T3}} : {{T4}} = {{A1}}&lt;/p&gt;</t>
  </si>
  <si>
    <t>{"id":"M4-NyO-33d-I-1","stimulus":"&lt;p&gt;Selecione o resultado desta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name":"Q4","list":["3","5","7","9"]},{"name":"Q5","list":["3","5","7","9"]}],"calculated":[{"name":"T1","function":"Lemonlib.round(({{Q1}}+0.5)*({{Q2}}+{{Q3}}/10), 2)","temp":true},{"name":"T2","function":"{{Q1}}+0.5","temp":true},{"name":"T3","function":"Lemonlib.round(({{Q1}}+0.5)*({{Q2}}+{{Q3}}/10)*10, 1)","temp":true},{"name":"T4","function":"({{Q1}}+0.5)*10","temp":true},{"name":"A1","label":"{{function}}","function":"{{Q2}}+{{Q3}}/10"},{"name":"A2","label":"{{function}}","function":"{{Q2}}+{{Q4}}/10","incorrect":true},{"name":"A3","label":"{{function}}","function":"{{Q2}}+{{Q5}}/10","incorrect":true}],"uniques":true},"algorithm":{"name":"groupResponses","template":"Cloze with drop down"}}</t>
  </si>
  <si>
    <t>Q1 = List = 1, 2, 3, 4, 5
Q2 = List = 1, 2, 3, 4, 5
Q3 = List = 2, 4, 8</t>
  </si>
  <si>
    <t>T1 = ({{Q1}}+0.5)*({{Q2}}+{{Q3}}/10)
T2 = {{Q1}}+0.5
T3 = ({{Q1}}+0.5)*({{Q2}}+{{Q3}}/10)*10
T4 = ({{Q1}}+0.5)*10
A1 = {{Q2}}+{{Q3}}/10</t>
  </si>
  <si>
    <t>{"id":"M4-NyO-33d-E-1","stimulus":"&lt;p&gt;Calcule 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t>
  </si>
  <si>
    <t xml:space="preserve">Kike tiene {{T2}} dl de salsa que quiere dividir, a partes iguales, en cuencos de {{T1}} dl de capacidad. ¿Cuántos cuencos podrá llenar? </t>
  </si>
  <si>
    <t>Puede llenar {{A1}} cuencos.</t>
  </si>
  <si>
    <t>&lt;p&gt;Para resolver una división con decimales en el divisor, resuelve una división equivalente en la que no haya. En este caso:&lt;/p&gt;&lt;p&gt;{{T3}} : {{T4}}&lt;/p&gt;</t>
  </si>
  <si>
    <t>&lt;p&gt;Para resolver una división con decimales en el divisor, se puede resolver una división equivalente en la que no haya. En este caso:&lt;/p&gt;&lt;p&gt;{{T3}} : {{T4}} = {{A1}}&lt;/p&gt;</t>
  </si>
  <si>
    <t>{"id":"M4-NyO-33d-A-1","stimulus":"&lt;p&gt;Kaike tem {{T1}} dl de molho que ele quer dividir igualmente em tigelas com capacidade de {{T2}} dl. Quantas tigelas ele poderá encher?&lt;/p&gt;","template":"&lt;p&gt;Ele poderá encher {{response}} tigelas.&lt;/p&gt;","hint":"&lt;p&gt;Para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t>
  </si>
  <si>
    <t>Una ONG ha recaudado {{T1}} kg de comida para donar a diferentes asociaciones. Si cada una ha recibido {{T2}} kg, ¿a cuántas asociaciones ha ayudado?</t>
  </si>
  <si>
    <t>{{A1}} asociaciones han recibido comida.</t>
  </si>
  <si>
    <t>{"id":"M4-NyO-33d-A-2","stimulus":"&lt;p&gt;Uma ONG arrecadou {{T1}} kg de alimentos para doar a diferentes associações. Se cada associação recebeu {{T2}} kg, quantas associações foram ajudadas?&lt;/p&gt;","template":"&lt;p style=\"text-align: center\"&gt;{{response}} associações receberam as doações de alimentos.&lt;/p&gt;","hint":"&lt;p&gt;Para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t>
  </si>
  <si>
    <t xml:space="preserve">Todos los días, Asier hace {{T1}} km en {{T2}} horas. ¿Cuántos kilómetros recorre en una hora? </t>
  </si>
  <si>
    <t>Recorren {{A1}} km en una hora.</t>
  </si>
  <si>
    <t>Q1 = List = 1, 2, 3
Q2 = List = 1, 2, 3, 4, 5
Q3 = List = 2, 4, 8</t>
  </si>
  <si>
    <t>{"id":"M4-NyO-33d-A-3","stimulus":"&lt;p&gt;Todos os dias, Danilo corre {{T1}} km em {{T2}} horas. Quantos quilômetros ele corre em uma hora?&lt;/p&gt;","template":"&lt;p&gt;Ele percorre {{response}} km em uma hora.&lt;/p&gt;","hint":"&lt;p&gt;Para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t>
  </si>
  <si>
    <t>M4-NyO-33e</t>
  </si>
  <si>
    <t>Calcula divisiones de números decimales (dividendo y divisor de 1 o 2 decimales, entre 1 y 3 cifras enteras)</t>
  </si>
  <si>
    <t>Arrastra el resultado correcto de esta división.</t>
  </si>
  <si>
    <t>Q1 = Min = 10; Max = 99; Step = 1
Q2 = Min = 10; Max = 99; Step = 1
Q3 = Min = 10; Max = 99; Step = 1
Q4 = Min = 10; Max = 99; Step = 1</t>
  </si>
  <si>
    <t>T1 = {{Q1}}*{{Q2}}/100
T2 = {{Q1}}/10
A1 = {{Q2}}/10
A2 = {{Q3}}/10
A3 = {{Q4}}/10</t>
  </si>
  <si>
    <t>&lt;p&gt;Al terminar de dividir la parte entera, añade una coma en el cociente y continúa la división.&lt;/p&gt;</t>
  </si>
  <si>
    <t>{"id":"M4-NyO-33e-I-1","stimulus":"&lt;p&gt;Arraste o resultado correto desta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name":"Q3","label":null,"min":10,"max":99,"step":1},{"name":"Q4","label":null,"min":10,"max":99,"step":1}],"calculated":[{"name":"T1","label":"{{function}}","function":"Lemonlib.round({{Q1}}*{{Q2}}/100, 2)","temp":true},{"name":"T2","label":"{{function}}","function":"{{Q1}}/10","temp":true},{"name":"A1","label":"{{function}}","function":"{{Q2}}/10"},{"name":"A2","label":"{{function}}","function":"{{Q3}}/10","incorrect":true},{"name":"A3","label":"{{function}}","function":"{{Q4}}/10","incorrect":true}],"uniques":true},"algorithm":{"name":"calculateOperation","template":"Cloze with drag &amp; drop","params":{"keyboard":"INTERMEDIATE"}}}</t>
  </si>
  <si>
    <t>Q1 = Min = 10; Max = 99; Step = 1
Q2 = Min = 10; Max = 99; Step = 1</t>
  </si>
  <si>
    <t>T1 = {{Q1}}*{{Q2}}/100
T2 = {{Q1}}/10
A1 = {{Q2}}/10</t>
  </si>
  <si>
    <t>{"id":"M4-NyO-33e-E-1","stimulus":"&lt;p&gt;Calcule 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divisão.&lt;/p&gt;","seed":{"parameters":[{"name":"Q1","label":null,"min":10,"max":99,"step":1},{"name":"Q2","label":null,"min":10,"max":99,"step":1}],"calculated":[{"name":"T1","label":"{{function}}","function":"Lemonlib.round({{Q1}}*{{Q2}}/100, 2)","temp":true},{"name":"T2","label":"{{function}}","function":"{{Q1}}/10","temp":true},{"name":"A1","label":"{{function}}","function":"{{Q2}}/10"}],"uniques":true},"algorithm":{"name":"calculateOperation","params":{"method":"equivLiteral","keyboard":"INTERMEDIATE"}}}</t>
  </si>
  <si>
    <t>El avión teledirigido de Elsa tarda {{T1}} s en elevarse a {{T2}} m del suelo. ¿Cuánto tarda en volar a una altura de un metro?</t>
  </si>
  <si>
    <t>El avión tarda {{A1}} s en elevarse un metro.</t>
  </si>
  <si>
    <t>Q1 = Min = 3; Max = 21; Step = 2
Q2 = Min = 201; Max = 499; Step = 2</t>
  </si>
  <si>
    <r>
      <rPr>
        <rFont val="Calibri"/>
        <color theme="1"/>
        <sz val="12.0"/>
      </rPr>
      <t xml:space="preserve">T1 = {{Q1}}*{{Q2}}/100
</t>
    </r>
    <r>
      <rPr>
        <rFont val="Calibri"/>
        <color theme="1"/>
        <sz val="12.0"/>
      </rPr>
      <t>T2 = {{Q1}}/10</t>
    </r>
    <r>
      <rPr>
        <rFont val="Calibri"/>
        <color theme="1"/>
        <sz val="12.0"/>
      </rPr>
      <t xml:space="preserve">
</t>
    </r>
    <r>
      <rPr>
        <rFont val="Calibri"/>
        <color theme="1"/>
        <sz val="12.0"/>
      </rPr>
      <t xml:space="preserve">A1 = {{Q2}}/10
</t>
    </r>
    <r>
      <rPr>
        <rFont val="Calibri"/>
        <color theme="1"/>
        <sz val="12.0"/>
      </rPr>
      <t>symbolic</t>
    </r>
  </si>
  <si>
    <t>Al terminar de dividir la parte entera, añade una coma en el cociente y continúa la división.</t>
  </si>
  <si>
    <t>&lt;p&gt;Al terminar de dividir la parte entera, hay que añadir una coma en el cociente y continuar la división.&lt;/p&gt;&lt;p&gt;{{T1}} : {{T2}} = {{A1}}&lt;/p&gt;</t>
  </si>
  <si>
    <t>{"id":"M4-NyO-33e-A-1","stimulus":"&lt;p&gt;O drone de Érica leva {{T1}} s para subir a uma altura de {{T2}} m acima do solo. Quanto tempo ele levará para voar a uma altura de um metro?&lt;/p&gt;","template":"&lt;p&gt;O avião leva {{response}} s para subir um metro.&lt;/p&gt;","hint":"&lt;p&gt;Quando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t>
  </si>
  <si>
    <t>Para su cumpleaños, los padres de Jorge han comprado {{T1}} kg de dulces, que han costado un total de {{T2}} €. ¿Cuántos cuesta el kilogramo de dulces?</t>
  </si>
  <si>
    <t>1 kg de dulces cuesta {{A1}} €.</t>
  </si>
  <si>
    <t>Q1 = Min = 1; Max = 21; Step = 2
Q2 = Min = 201; Max = 499; Step = 2</t>
  </si>
  <si>
    <t>T1 = {{Q1}}*{{Q2}}/100
T2 = {{Q1}}/10
A1 = {{Q2}}/10
symbolic</t>
  </si>
  <si>
    <t>{"id":"M4-NyO-33e-A-2","stimulus":"&lt;p&gt;No aniversário de Jorge, os pais dele compraram {{T2}} kg de doces, que custaram um total de R$ {{T1}}. Quanto custa um quilo desses doces?&lt;/p&gt;","template":"&lt;p&gt;1 kg de doces custa {{response}}.&lt;/p&gt;","hint":"&lt;p&gt;Quando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{{A1}}&lt;/p&gt;","seed":{"parameters":[{"name":"Q1","label":null,"min":1,"max":21,"step":2},{"name":"Q2","label":null,"min":201,"max":499,"step":2}],"calculated":[{"name":"T1","label":"{{function}}","function":"Lemonlib.round({{Q1}}*{{Q2}}/100, 2)","temp":true},{"name":"T2","label":"{{function}}","function":"{{Q1}}/10","temp":true},{"name":"A1","label":"{{function}}","function":"{{Q2}}/10"}],"uniques":true},"algorithm":{"name":"calculateOperation","params":{"method":"equivSymbolic","keyboard":"INTERMEDIATE"}}}</t>
  </si>
  <si>
    <t>Una fábrica produce {{T1}} l de leche cada {{T2}} horas. ¿Cuántos litros de leche se producen cada hora?</t>
  </si>
  <si>
    <t>La fábrica produce {{A1}} l de leche cada hora.</t>
  </si>
  <si>
    <t>{"id":"M4-NyO-33e-A-3","stimulus":"&lt;p&gt;Uma fábrica produz {{T1}} l de leite a cada {{T2}} horas. Quantos litros de leite são produzidos por hora?&lt;/p&gt;","template":"&lt;p&gt;A fábrica produz {{response}} l de leite a cada hora.&lt;/p&gt;","hint":"&lt;p&gt;Quando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t>
  </si>
  <si>
    <t>M4-NyO-38a</t>
  </si>
  <si>
    <t>Cuenta, con el apoyo de una imagen, el número de agrupaciones posibles al combinar cada elemento de una colección con todos los elementos de otra (sin hacer operaciones)</t>
  </si>
  <si>
    <t>Ernesto tiene en su armario estas camisetas y pantalones. ¿Con cuántas combinaciones diferentes de camiseta y pantalón puede vestirse?
Imagen M4-NyO-38a-1
{{A1}}*
{{A2}}
{{A3}}</t>
  </si>
  <si>
    <t>Q1 = List = 3, 4, 5, 7, 8
Q2 = List = 3, 4, 5, 7, 8</t>
  </si>
  <si>
    <t>A1 = 6
A2 = {{Q1}}
A3 = {{Q2}}</t>
  </si>
  <si>
    <t>Cuenta todas las combinaciones posibles: camiseta amarilla con pantalón azul, camiseta amarilla con pantalón marrón...</t>
  </si>
  <si>
    <t>&lt;p&gt;Todas las combinaciones son:&lt;/p&gt;&lt;ul&gt;&lt;li&gt;Camiseta amarilla con pantalón azul.&lt;/li&gt;&lt;li&gt;Camiseta amarilla con pantalón marrón.&lt;/li&gt;&lt;li&gt;Camiseta blanca con pantalón azul.&lt;/li&gt;&lt;li&gt;Camiseta blanca con pantalón marrón.&lt;/li&gt;&lt;li&gt;Camiseta verde con pantalón azul.&lt;/li&gt;&lt;li&gt;Camiseta verde con pantalón marrón.&lt;/li&gt;&lt;/ul&gt;</t>
  </si>
  <si>
    <t>{
    "id": "M4-NyO-38a-I-1",
    "stimulus": "&lt;p&gt;Ernesto tem essas camisas e calças no armário. Quantas combinações diferentes de camisa e calça ele pode usar?&lt;/p&gt;&lt;div style=\"display:flex; justify-content:center;\"&gt;&lt;img src=\"https://blueberry-assets.oneclick.es/M4_NyO_38a_1.svg\"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branca com calça azul.&lt;/li&gt;&lt;li&gt;Camisa branca com calça marrom.&lt;/li&gt;&lt;li&gt;Camisa verde com calça azul.&lt;/li&gt;&lt;li&gt;Camisa verde com calça marrom.&lt;/li&gt;&lt;/ul&gt;",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t>
  </si>
  <si>
    <t>Ernesto tiene en su armario estas camisetas y pantalones. ¿Con cuántas combinaciones diferentes de camiseta y pantalón puede vestirse?
Imagen M4-NyO-38a-2
{{A1}}*
{{A2}}
{{A3}}</t>
  </si>
  <si>
    <t>Q1 = List = 5, 6, 7, 9, 10, 11, 12
Q2 = List = 5, 6, 7, 9, 10, 11, 12</t>
  </si>
  <si>
    <t>A1 = 8
A2 = {{Q1}}
A3 = {{Q2}}</t>
  </si>
  <si>
    <t xml:space="preserve">&lt;p&gt;Todas las combinaciones son:&lt;/p&gt;&lt;ul&gt;&lt;li&gt;Camiseta amarilla con pantalón azul.&lt;/li&gt;&lt;li&gt;Camiseta amarilla con pantalón marrón.&lt;/li&gt;&lt;li&gt;Camiseta amarilla con pantalón negro.&lt;/li&gt;&lt;li&gt;Camiseta amarilla con pantalón verde.&lt;/li&gt;&lt;li&gt;Camiseta blanca con pantalón azul.&lt;/li&gt;&lt;li&gt;Camiseta blanca con pantalón marrón.&lt;/li&gt;&lt;li&gt;Camiseta blanca con pantalón negro.&lt;/li&gt;&lt;li&gt;Camiseta blanca con pantalón verde.&lt;/li&gt;&lt;/ul&gt;
</t>
  </si>
  <si>
    <t>{
    "id": "M4-NyO-38a-I-2",
    "stimulus": "&lt;p&gt;Ernesto tem essas camisas e calças no armário. Quantas combinações diferentes de camisa e calça ele pode usar?&lt;/p&gt;&lt;div style=\"display:flex; justify-content:center;\"&gt;&lt;img src=\"https://blueberry-assets.oneclick.es/M4_NyO_38a_2.svg\"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amarela com calça preta.&lt;/li &gt; &lt;li&gt;Camisa amarela com calça verde.&lt;/li&gt;&lt;li&gt;Camisa branca com calça azul.&lt;/li&gt;&lt;li&gt;Camisa branca com calça marrom.&lt;/li&gt;&lt;li&gt;Camisa branca com calça preta.&lt;/li&gt;&lt;li&gt;Camisa branca com calça verde.&lt;/li&gt;&lt;/ul&gt;",
    "seed": {
        "parameters": [
            {
                "name": "Q1",
                "label": null,
                "list": [
                    5,
                    6,
                    7,
                    9,
                    10,
                    11,
                    12
                ]
            },
            {
                "name": "Q2",
                "label": null,
                "list": [
                    5,
                    6,
                    7,
                    9,
                    10,
                    11,
                    12
                ]
            }
        ],
        "calculated": [
            {
                "name": "A1",
                "label": "{{function}}",
                "function": "8"
            },
            {
                "name": "A2",
                "label": "{{function}}",
                "function": "{{Q1}}",
                "incorrect": true
            },
            {
                "name": "A3",
                "label": "{{function}}",
                "function": "{{Q2}}",
                "incorrect": true
            }
        ],
        "uniques": true
    },
    "algorithm": {
        "name": "trueFalse",
        "template": "Multiple choice – standard",
        "params": {
            "countCorrect": 1,
            "countIncorrect": 2,
            "showCheckIcon": false,
            "columns": 3
        }
    }
}</t>
  </si>
  <si>
    <t>En un restaurante tienen el siguiente menú de primeros platos y postres. ¿Cuántas combinaciones se pueden formar si se elige un primer plato y un postre?
Imagen M4-NyO-38a-3
{{A1}}*
{{A2}}
{{A3}}</t>
  </si>
  <si>
    <t>Cuenta todas las combinaciones posibles: pescado y un plátano, pescado y una manzana...</t>
  </si>
  <si>
    <t>&lt;p&gt;Todas las combinaciones son:&lt;/p&gt;&lt;ul&gt;&lt;li&gt;Pescado y un plátano.&lt;/li&gt;&lt;li&gt;Pescado y una manzana.&lt;/li&gt;&lt;li&gt;Pescado y un flan.&lt;/li&gt;&lt;li&gt;Ensalada y un plátano.&lt;/li&gt;&lt;li&gt;Ensalada y una manzana.&lt;/li&gt;&lt;li&gt;Ensalada y un flan.&lt;/li&gt;&lt;/ul&gt;</t>
  </si>
  <si>
    <t>{
    "id": "M4-NyO-38a-I-3",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src=\"https://blueberry-assets.oneclick.es/M4_NyO_38a_3.svg\"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t>
  </si>
  <si>
    <t>En un restaurante tienen el siguiente menú de primeros platos y postres. ¿Cuántas combinaciones se pueden formar si se elige un primer plato y un postre?
Imagen M4-NyO-38a-4
{{A1}}*
{{A2}}
{{A3}}</t>
  </si>
  <si>
    <t>Q1 = List = 5, 6, 7, 8, 10, 11, 12
Q2 = List = 5, 6, 7, 8, 10, 11, 12</t>
  </si>
  <si>
    <t>A1 = 9
A2 = {{Q1}}
A3 = {{Q2}}</t>
  </si>
  <si>
    <t>&lt;p&gt;Todas las combinaciones son:&lt;/p&gt;&lt;ul&gt;&lt;li&gt;Pescado y un plátano.&lt;/li&gt;&lt;li&gt;Pescado y una manzana.&lt;/li&gt;&lt;li&gt;Pescado y un flan.&lt;/li&gt;&lt;li&gt;Ensalada y un plátano.&lt;/li&gt;&lt;li&gt;Ensalada y una manzana.&lt;/li&gt;&lt;li&gt;Ensalada y un flan.&lt;/li&gt;&lt;li&gt;Macarrones y un plátano.&lt;/li&gt;&lt;li&gt;Macarrones y una manzana.&lt;/li&gt;&lt;li&gt;Macarrones y un flan.&lt;/li&gt;&lt;/ul&gt;</t>
  </si>
  <si>
    <t>{
    "id": "M4-NyO-38a-I-4",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src=\"https://blueberry-assets.oneclick.es/M4_NyO_38a_4.svg\"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pudim.&lt;/li&gt;&lt;li&gt;Macarrão e banana.&lt;/li&gt;&lt;li&gt;Macarrão e maçã.&lt;/li&gt;&lt;li&gt;Macarrão e pudim.&lt;/li&gt;&lt;/ul&gt;",
    "seed": {
        "parameters": [
            {
                "name": "Q1",
                "label": null,
                "list": [
                    5,
                    6,
                    7,
                    8,
                    10,
                    11,
                    12
                ]
            },
            {
                "name": "Q2",
                "label": null,
                "list": [
                    5,
                    6,
                    7,
                    8,
                    10,
                    11,
                    12
                ]
            }
        ],
        "calculated": [
            {
                "name": "A1",
                "label": "{{function}}",
                "function": "9"
            },
            {
                "name": "A2",
                "label": "{{function}}",
                "function": "{{Q1}}",
                "incorrect": true
            },
            {
                "name": "A3",
                "label": "{{function}}",
                "function": "{{Q2}}",
                "incorrect": true
            }
        ],
        "uniques": true
    },
    "algorithm": {
        "name": "trueFalse",
        "template": "Multiple choice – standard",
        "params": {
            "countCorrect": 1,
            "countIncorrect": 2,
            "showCheckIcon": false,
            "columns": 3
        }
    }
}</t>
  </si>
  <si>
    <t>En una cafetería tienen {{Q1}} tipos de zumos y {{Q2}} tipos de tés. Para desayunar un zumo y un té, ¿cuántas combinaciones diferentes se pueden formar?</t>
  </si>
  <si>
    <t>Se pueden formar {{A1}} combinaciones.</t>
  </si>
  <si>
    <t>Q1 = List = 2, 3, 4, 5, 6
Q2 = List = 2, 3, 4, 5, 6</t>
  </si>
  <si>
    <t>Cuenta todas las combinaciones posibles: el zumo 1 con el té 1, el zumo 1 con el té 2...</t>
  </si>
  <si>
    <t>Para poder ver todas las combinaciones, dibuja un diagrama de árbol en tu cuaderno con todas las posibilidades.</t>
  </si>
  <si>
    <t>{"id":"M4-NyO-38a-E-1","stimulus":"&lt;p&gt;Em uma cafeteria são servidos {{Q1}} tipos de sucos e {{Q2}} tipos de chás. Ao pedir no café da manhã um suco e um chá nessa cafeteria, quantas combinações diferentes podem ser formadas?&lt;/p&gt;","template":"&lt;p&gt;Podem ser formadas {{response}} combinações.&lt;/p&gt;","hint":"&lt;p&gt;Conte todas as combinações possíveis: suco 1 com chá 1, suco 1 com chá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t>
  </si>
  <si>
    <t>Para una competición de ajedrez, la profesora ha decidido que sus alumnos jueguen en parejas de niña y niño. Si en su clase hay {{Q1}} alumnos y {{Q2}} alumnas, ¿cuántas parejas diferentes pueden hacer?</t>
  </si>
  <si>
    <t>Se pueden formar {{A1}} parejas.</t>
  </si>
  <si>
    <t>Q1 = List = 5, 6, 7, 8
Q2 = List = 5, 6, 7, 8</t>
  </si>
  <si>
    <t>Cuenta todas las combinaciones posibles: el niño 1 con la niña 1, el niño 1 con la niña 2...</t>
  </si>
  <si>
    <t>{"id":"M4-NyO-38a-E-2","stimulus":"&lt;p&gt;Para uma competição de xadrez em uma escola, a professora de uma classe irá formar uma dupla de alunos formada por uma menina e um menino. Se na classe há {{Q1}} meninos e {{Q2}} meninas, quantas possibilidades de duplas diferentes poderão ser formados?&lt;/p&gt;","template":"&lt;p&gt;Poderão ser formadas {{response}} duplas diferentes.&lt;/p&gt;","hint":"&lt;p&gt;Conte todas as combinações possíveis: menino 1 com menina 1, menino 1 com menina 2...&lt;/p&gt;","feedback":"&lt;p&gt;Para obter todas as combinações, desenhe um diagrama de árvore em seu caderno com todas as possibilidades.&lt;/p&gt;","seed":{"parameters":[{"name":"Q1","label":null,"list":[5,6,7,8]},{"name":"Q2","label":null,"list":[5,6,7,8]}],"calculated":[{"name":"A1","label":"{{function}}","function":"{{Q1}}*{{Q2}}"}],"uniques":true},"algorithm":{"name":"calculateOperation","params":{"method":"equivLiteral","keyboard":"NUMERICAL"}}}</t>
  </si>
  <si>
    <t>En la cafetería de la oficina, Marcos puede elegir entre {{Q1}} tipos de sándwich y {{Q2}} refrescos. ¿Entre cuántas combinaciones de sándwich y refresco puede elegir?</t>
  </si>
  <si>
    <t>Puede elegir entre {{A1}} combinaciones.</t>
  </si>
  <si>
    <t>Cuenta todas las combinaciones posibles: el sándwich 1 y el refresco 1, el sándwich 1 y el refresco 2...</t>
  </si>
  <si>
    <t>{"id":"M4-NyO-38a-E-3","stimulus":"&lt;p&gt;No refeitório do escritório, Marina pode escolher entre {{Q1}} tipos de sanduíches e {{Q2}} tipos de suco. Quantas combinações possíveis de sanduíche e suco ela pode escolher?&lt;/p&gt;","template":"&lt;p&gt;Ela pode escolher entre {{response}} combinações possíveis.&lt;/p&gt;","hint":"&lt;p&gt;Conte todas as combinações possíveis: sanduíche 1 e suco 1, sanduíche 1 e suco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t>
  </si>
  <si>
    <t>M4-NyO-39a</t>
  </si>
  <si>
    <t>Reconoce las fracciones unitarias más habituales (1/2, 1/3, 1/4, 1/5, 1/10 y 1/100) como unidades menores que una unidad</t>
  </si>
  <si>
    <t>¿En cuál de estos dibujos se ha coloreado 1/2 de la figura?
M4-NyO-39a-1*
M4-NyO-39a-2*
M4-NyO-39a-3
M4-NyO-39a-4
M4-NyO-39a-5
M4-NyO-39a-6
M4-NyO-39a-7
M4-NyO-39a-8
M4-NyO-39a-9
(se ven 4 o 6, 1 correcto)</t>
  </si>
  <si>
    <t>El &lt;b&gt;denominador&lt;/b&gt; de una fracción es el número de partes entre las que se reparte el total. El &lt;b&gt;numerador,&lt;/b&gt; el número de estas partes que quedan.</t>
  </si>
  <si>
    <t>&lt;p&gt;El &lt;b&gt;denominador&lt;/b&gt; de una fracción es el número de partes entre las que se reparte el total. El &lt;b&gt;numerador,&lt;/b&gt; el número de estas partes que quedan.&lt;/p&gt;</t>
  </si>
  <si>
    <t>{"id":"M4-NyO-39a-I-1","stimulus":"&lt;p&gt;Em qual das opções a seguir foi pintado &lt;span class=\"fr-math-v2 fr-draggable\" contenteditable=\"false\" data-original-math=\"\\(\\frac{1}{2}\\)\" draggable=\"true\"&gt;\\(\\frac{1}{2}\\)&lt;/span&gt;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width=\"300\"&gt;&lt;/img&gt;&lt;/div&gt;"},{"name":"A2","label":"&lt;div style=\"display:flex; justify-content:center;\"&gt;&lt;img src=\"https://blueberry-assets.oneclick.es/M4_NyO_39a_2.svg\" width=\"300\"&gt;&lt;/img&gt;&lt;/div&gt;"},{"name":"A3","label":"&lt;div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t>
  </si>
  <si>
    <t>¿En cuál de estos dibujos se ha coloreado 1/3 de la figura?
M4-NyO-39a-1
M4-NyO-39a-2
M4-NyO-39a-3*
M4-NyO-39a-4*
M4-NyO-39a-5
M4-NyO-39a-6
M4-NyO-39a-7
M4-NyO-39a-8
M4-NyO-39a-9
(se ven 4 o 6, 1 correcto)</t>
  </si>
  <si>
    <t>{"id":"M4-NyO-39a-I-2","stimulus":"&lt;p&gt;Em qual das opções a seguir foi pintado &lt;span class=\"fr-math-v2 fr-draggable\" contenteditable=\"false\" data-original-math=\"\\(\\frac{1}{3}\\)\" draggable=\"true\"&gt;\\(\\frac{1}{3}\\)&lt;/span&gt;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width=\"300\"&gt;&lt;/img&gt;&lt;/div&gt;"},{"name":"A4","label":"&lt;div style=\"display:flex; justify-content:center;\"&gt;&lt;img src=\"https://blueberry-assets.oneclick.es/M4_NyO_39a_4.svg\" width=\"300\"&gt;&lt;/img&gt;&lt;/div&gt;"},{"name":"A5","label":"&lt;div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t>
  </si>
  <si>
    <t>¿En cuál de estos dibujos se ha coloreado 1/5 de la figura?
M4-NyO-39a-1
M4-NyO-39a-2
M4-NyO-39a-3
M4-NyO-39a-4
M4-NyO-39a-5
M4-NyO-39a-6
M4-NyO-39a-7
M4-NyO-39a-8*
M4-NyO-39a-9*
(se ven 4 o 6, 1 correcto)</t>
  </si>
  <si>
    <t>{"id":"M4-NyO-39a-I-3","stimulus":"&lt;p&gt;Em qual das opções a seguir foi pintado &lt;span class=\"fr-math-v2 fr-draggable\" contenteditable=\"false\" data-original-math=\"\\(\\frac{1}{5}\\)\" draggable=\"true\"&gt;\\(\\frac{1}{5}\\)&lt;/span&gt; de la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width=\"300\"&gt;&lt;/img&gt;&lt;/div&gt;"},{"name":"A9","label":"&lt;div style=\"display:flex; justify-content:center;\"&gt;&lt;img src=\"https://blueberry-assets.oneclick.es/M4_NyO_39a_9.svg\" width=\"300\"&gt;&lt;/img&gt;&lt;/div&gt;"}],"uniques":true},"algorithm":{"name":"trueFalse","template":"Multiple choice – standard","params":{"countCorrect":1,"countIncorrect":3,"showCheckIcon":false,"columns":4}}}</t>
  </si>
  <si>
    <t>&lt;p&gt;¿Qué fracción representa la parte coloreada de esta figura?&lt;/p&gt;&lt;p&gt;{{Q1}}&lt;/p&gt;</t>
  </si>
  <si>
    <t>La parte coloreada representa {{A1}} del total de la figura.</t>
  </si>
  <si>
    <t>Q1 = M4-NyO-39a-3, M4-NyO-39a-4</t>
  </si>
  <si>
    <t>A1 = 1/3</t>
  </si>
  <si>
    <t>{
    "id": "M4-NyO-39a-E-1",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"M4_NyO_39a_3.svg",
                    "M4_NyO_39a_4.svg"
                ]
            }
        ],
        "calculated": [
            {
                "name": "A1",
                "label": "{{function}}",
                "function": "\\frac{1}{3}"
            }
        ],
        "uniques": true
    },
    "algorithm": {
        "name": "calculateOperation",
        "params": {
            "method": "equivLiteral",
            "keyboard": "INTERMEDIATE"
        }
    }
}</t>
  </si>
  <si>
    <t>Q1 = M4-NyO-39a-5, M4-NyO-39a-6, M4-NyO-39a-7</t>
  </si>
  <si>
    <t>A1 = 1/4</t>
  </si>
  <si>
    <t>{
    "id": "M4-NyO-39a-E-2",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"M4_NyO_39a_5.svg",
                    "M4_NyO_39a_6.svg",
                    "M4_NyO_39a_7.svg"
                ]
            }
        ],
        "calculated": [
            {
                "name": "A1",
                "label": "{{function}}",
                "function": "\\frac{1}{4}"
            }
        ],
        "uniques": true
    },
    "algorithm": {
        "name": "calculateOperation",
        "params": {
            "method": "equivLiteral",
            "keyboard": "INTERMEDIATE"
        }
    }
}</t>
  </si>
  <si>
    <t>Q1 = M4-NyO-39a-8, M4-NyO-39a-9</t>
  </si>
  <si>
    <t>A1 = 1/5</t>
  </si>
  <si>
    <t>{
    "id": "M4-NyO-39a-E-3",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"M4_NyO_39a_8.svg",
                    "M4_NyO_39a_9.svg"
                ]
            }
        ],
        "calculated": [
            {
                "name": "A1",
                "label": "{{function}}",
                "function": "\\frac{1}{5}"
            }
        ],
        "uniques": true
    },
    "algorithm": {
        "name": "calculateOperation",
        "params": {
            "method": "equivLiteral",
            "keyboard": "INTERMEDIATE"
        }
    }
}</t>
  </si>
  <si>
    <t>M4-NyO-39c</t>
  </si>
  <si>
    <t>Calcula la fracción unitaria de una cantidad (núm. de 2 cifras)</t>
  </si>
  <si>
    <t>Arrastra el valor del siguiente cálculo.</t>
  </si>
  <si>
    <t>1/{{Q1}} de {{T1}} = {{A1}}</t>
  </si>
  <si>
    <t>Q1 = List = 2, 3, 4, 5, 10, 100
Q2 = min = 5; max = 20; step = 1
Q3 = min = 5; max = 20; step = 1
Q4 = min = 5; max = 20; step = 1</t>
  </si>
  <si>
    <t>T1 = {{Q2}}*{{Q1}}
A1 = {{Q2}}
A2 = {{Q3}}
A3 = {{Q4}}</t>
  </si>
  <si>
    <t>&lt;p&gt;Como el valor del numerador es 1, divide el número entre el denominador.&lt;/p&gt;</t>
  </si>
  <si>
    <t>&lt;p&gt;Para calcular la fracción de un número, como el valor del numerador es 1, hay que dividir el número entre el denominador.&lt;/p&gt;&lt;p&gt;{{T1}} : {{Q1}} = {{Q2}}&lt;/p&gt;</t>
  </si>
  <si>
    <t>{"id":"M4-NyO-39c-I-1","stimulus":"&lt;p&gt;Arraste a resposta do seguinte cálculo.&lt;/p&gt;","template":"&lt;p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name":"Q3","label":null,"min":5,"max":20,"step":1},{"name":"Q4","label":null,"min":5,"max":20,"step":1}],"calculated":[{"name":"T1","label":"{{function}}","function":"{{Q2}}*{{Q1}}","temp":true},{"name":"A1","label":"{{function}}","function":"{{Q2}}"},{"name":"A2","label":"{{function}}","function":"{{Q3}}","incorrect":true},{"name":"A3","label":"{{function}}","function":"{{Q4}}","incorrect":true}],"uniques":true},"algorithm":{"name":"calculateOperation","template":"Cloze with drag &amp; drop","params":{"keyboard":"INTERMEDIATE"}}}</t>
  </si>
  <si>
    <t>Calcula cuál es el valor de 1/{{Q1}} de {{T1}}.</t>
  </si>
  <si>
    <t>Q1 = List = 2, 3, 4, 5, 10, 100
Q2 = min = 5; max = 20; step = 1</t>
  </si>
  <si>
    <t>T1 = {{Q2}}*{{Q1}}
A1 = {{Q2}}</t>
  </si>
  <si>
    <t>{"id":"M4-NyO-39c-E-1","stimulus":"&lt;p&gt;Calcule quanto vale &lt;span class=\"fr-math-v2 fr-draggable\" contenteditable=\"false\" data-original-math=\"\\(\\frac{1}{{{Q1}}}\\)\" draggable=\"true\"&gt;\\(\\frac{1}{{{Q1}}}\\)&lt;/span&gt; de {{T1}}.&lt;/p&gt;","template":"&lt;p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t>
  </si>
  <si>
    <t>Debido a las rebajas, unos zapatos que costaban {{T1}} € ahora valen 1/{{Q1}} de ese valor. ¿Cuál es su precio rebajado?</t>
  </si>
  <si>
    <t>1/{{Q1}} de {{T1}} € = {{A1}} €</t>
  </si>
  <si>
    <t>&lt;p&gt;Para calcular la fracción de un número, como el valor del numerador es 1, hay que dividir el número entre el denominador.&lt;/p&gt;&lt;p&gt;{{T1}} : {{Q1}} = {{Q2}} €&lt;/p&gt;</t>
  </si>
  <si>
    <t>{"id":"M4-NyO-39c-A-1","stimulus":"&lt;p&gt;Devido a uma promoção em uma loja de calçados, alguns sapatos que custavam R$ {{T1}} passaram a custar &lt;span class=\"fr-math-v2 fr-draggable\" contenteditable=\"false\" data-original-math=\"\\(\\frac{1}{{{Q1}}}\\)\" draggable=\"true\"&gt;\\(\\frac{1}{{{Q1}}}\\)&lt;/span&gt; desse valor. Quanto ficou o preço de um sapato com desconto?&lt;/p&gt;","template":"&lt;p style=\"text-align: center\"&gt;&lt;span class=\"fr-math-v2 fr-draggable\" contenteditable=\"false\" data-original-math=\"\\(\\frac{1}{{{Q1}}}\\)\" draggable=\"true\"&gt;\\(\\frac{1}{{{Q1}}}\\)&lt;/span&gt; de R$ {{T1}} = R$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t>
  </si>
  <si>
    <t>Adrián se va a comer 1/{{Q1}} de las {{T1}} fresas que hay en su plato. ¿Cuántas se comerá?</t>
  </si>
  <si>
    <t>1/{{Q1}} de {{T1}} fresas = {{A1}} fresas</t>
  </si>
  <si>
    <t>&lt;p&gt;Para calcular la fracción de un número, como el valor del numerador es 1, hay que dividir el número entre el denominador.&lt;/p&gt;&lt;p&gt;{{T1}} : {{Q1}} = {{Q2}} fresas&lt;/p&gt;</t>
  </si>
  <si>
    <t>{"id":"M4-NyO-39c-A-2","stimulus":"&lt;p&gt;Adriano vai comer &lt;span class=\"fr-math-v2 fr-draggable\" contenteditable=\"false\" data-original-math=\"\\(\\frac{1}{{{Q1}}}\\)\" draggable=\"true\"&gt;\\(\\frac{1}{{{Q1}}}\\)&lt;/span&gt; dos {{T1}} morangos que ele colheu no pomar. Quantos morangos ele vai comer?&lt;/p&gt;","template":"&lt;p style=\"text-align: center\"&gt;&lt;span class=\"fr-math-v2 fr-draggable\" contenteditable=\"false\" data-original-math=\"\\(\\frac{1}{{{Q1}}}\\)\" draggable=\"true\"&gt;\\(\\frac{1}{{{Q1}}}\\)&lt;/span&gt; de {{T1}} morangos = {{response}} morangos&lt;/p&gt;","hint":"&lt;p&gt;Como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t>
  </si>
  <si>
    <t>En un almacén de juguetes, 1/{{Q1}} de los {{T1}} balones que guarda son de fútbol. ¿Cuántos son?</t>
  </si>
  <si>
    <t>1/{{Q1}} de {{T1}} balones = {{A1}} balones de fútbol</t>
  </si>
  <si>
    <t>&lt;p&gt;Para calcular la fracción de un número, como el valor del numerador es 1, hay que dividir el número entre el denominador.&lt;/p&gt;&lt;p&gt;{{T1}} : {{Q1}} = {{Q2}} pelotas de fútbol&lt;/p&gt;</t>
  </si>
  <si>
    <t>{"id":"M4-NyO-39c-A-3","stimulus":"&lt;p&gt;Em uma loja de brinquedos, &lt;span class=\"fr-math-v2 fr-draggable\" contenteditable=\"false\" data-original-math=\"\\(\\frac{1}{{{Q1}}}\\)\" draggable=\"true\"&gt;\\(\\frac{1}{{{Q1}}}\\)&lt;/span&gt; das {{T1}} bolas que estão à venda são de futebol. Quantas bolas de futebol estão à venda na loja?&lt;/p&gt;","template":"&lt;p style=\"text-align: center\"&gt;&lt;span class=\"fr-math-v2 fr-draggable\" contenteditable=\"false\" data-original-math=\"\\(\\frac{1}{{{Q1}}}\\)\" draggable=\"true\"&gt;\\(\\frac{1}{{{Q1}}}\\)&lt;/span&gt; de {{T1}} bolas = {{response}} bolas de futebol&lt;/p&gt;","hint":"&lt;p&gt;Como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t>
  </si>
  <si>
    <t>M4-NyO-39d</t>
  </si>
  <si>
    <t>Lee fracciones unitarias con un 1 en numerador y hasta el número doce en el denominador (pasa número a texto)</t>
  </si>
  <si>
    <t>Selecciona la fracción que &lt;i&gt;no&lt;/i&gt; esté bien expresada.
1/{{Q1}} se lee {{T4}}.
1/{{Q2}} se lee {{T5}}.
1/{{Q3}} se lee {{T6}}.*
1/{{Q3}} se lee {{T7}}.*
(Se ven 3 opciones, 1 incorrecta).</t>
  </si>
  <si>
    <t>Q1 = Min = 2; Max = 12; step =1
Q2 = Min = 2; Max = 12; step =1
Q3 = Min = 2; Max = 12; step =1</t>
  </si>
  <si>
    <t>T4 = Lemonlib.fractionToWords(1, {{Q1}}, 'es')
T5 = Lemonlib.fractionToWords(1, {{Q2}}, 'es')
T6 = Lemonlib.fractionToWords(1, {{Q3}}+1, 'es')
T6 = Lemonlib.fractionToWords(1, {{Q3}}+2, 'es')</t>
  </si>
  <si>
    <t>En las fracciones, primero se escribe el numerador y después el denominador en forma fraccionaria. Por ejemplo, medios, tercios, cuartos o quintos.</t>
  </si>
  <si>
    <t>{"id":"M4-NyO-39d-I-1","stimulus":"&lt;p&gt;Selecione a fração que &lt;i&gt;não&lt;/i&gt; está expressa corretamente.&lt;/p&gt;","hint":"&lt;p&gt;Para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quintos.&lt;/p&gt;","seed":{"parameters":[{"name":"Q1","label":null,"min":2,"max":12,"step":1},{"name":"Q2","label":null,"min":2,"max":12,"step":1},{"name":"Q3","label":null,"min":2,"max":12,"step":1}],"calculated":[{"name":"A1","label":"&lt;span class=\"fr-math-v2 fr-draggable\" contenteditable=\"false\" data-original-math=\"\\(\\frac{1}{{{Q1}}}\\)\" draggable=\"true\"&gt;\\(\\frac{1}{{{Q1}}}\\)&lt;/span&gt; se lê {{function}}.","function":"Lemonlib.fractionToWords(1, {{Q1}}, 'pt')","incorrect":true},{"name":"A2","label":"&lt;span class=\"fr-math-v2 fr-draggable\" contenteditable=\"false\" data-original-math=\"\\(\\frac{1}{{{Q2}}}\\)\" draggable=\"true\"&gt;\\(\\frac{1}{{{Q2}}}\\)&lt;/span&gt; se lê {{function}}.","function":"Lemonlib.fractionToWords(1, {{Q2}}, 'pt')","incorrect":true},{"name":"A3","label":"&lt;span class=\"fr-math-v2 fr-draggable\" contenteditable=\"false\" data-original-math=\"\\(\\frac{1}{{{Q3}}}\\)\" draggable=\"true\"&gt;\\(\\frac{1}{{{Q3}}}\\)&lt;/span&gt; se lê {{function}}.","function":"Lemonlib.fractionToWords(1, {{Q3}}+1, 'pt')"},{"name":"A4","label":"&lt;span class=\"fr-math-v2 fr-draggable\" contenteditable=\"false\" data-original-math=\"\\(\\frac{1}{{{Q3}}}\\)\" draggable=\"true\"&gt;\\(\\frac{1}{{{Q3}}}\\)&lt;/span&gt; se lê {{function}}.","function":"Lemonlib.fractionToWords(1, {{Q3}}+2, 'pt')"}],"uniques":true},"algorithm":{"name":"trueFalse","template":"Multiple choice – standard","params":{"countCorrect":1,"countIncorrect":2,"showCheckIcon":false,
            "columns": 3
        }
    }
}</t>
  </si>
  <si>
    <t>Escribe cómo se lee la fracción 1/{{Q1}}.</t>
  </si>
  <si>
    <t>Se lee {{A1}}.</t>
  </si>
  <si>
    <t>Q1 = Min = 2; Max = 12; step =1</t>
  </si>
  <si>
    <t>A1 = Lemonlib.fractionToWords(1, {{Q1}}, 'es')</t>
  </si>
  <si>
    <t>{"id":"M4-NyO-39d-E-1","stimulus":"&lt;p&gt;Escreva como se lê a fração &lt;span class=\"fr-math-v2 fr-draggable\" contenteditable=\"false\" data-original-math=\"\\(\\frac{1}{{{Q1}}}\\)\" draggable=\"true\"&gt;\\(\\frac{1}{{{Q1}}}\\)&lt;/span&gt;.&lt;/p&gt;","template":"&lt;p&gt;Lê-se: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t>
  </si>
  <si>
    <t>Daniela quiere comer 1/{{Q1}} de las fresas que ha comprado. ¿Cómo se lee está fracción?</t>
  </si>
  <si>
    <t>{"id":"M4-NyO-39d-A-1","stimulus":"&lt;p&gt;Daniela quer comer &lt;span class=\"fr-math-v2 fr-draggable\" contenteditable=\"false\" data-original-math=\"\\(\\frac{1}{{{Q1}}}\\)\" draggable=\"true\"&gt;\\(\\frac{1}{{{Q1}}}\\)&lt;/span&gt; dos morangos que comprou.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t>
  </si>
  <si>
    <t>Julián ha recorrido en bicicleta 1/{{Q1}} del camino que hay en el bosque. ¿Cómo se lee está fracción?</t>
  </si>
  <si>
    <t>{"id":"M4-NyO-39d-A-2","stimulus":"&lt;p&gt;Júlio pedalou &lt;span class=\"fr-math-v2 fr-draggable\" contenteditable=\"false\" data-original-math=\"\\(\\frac{1}{{{Q1}}}\\)\" draggable=\"true\"&gt;\\(\\frac{1}{{{Q1}}}\\)&lt;/span&gt; do percurso de uma trilha em um bosque.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quintos.&lt;/p&gt;","seed":{"parameters":[{"name":"Q1","label":null,"min":1,"max":12,"step":1}],"calculated":[{"name":"A1","label":"{{function}}","function":"Lemonlib.fractionToWords(1, {{Q1}}, 'pt')"}],"uniques":true},"algorithm":{"name":"calculateOperation","template":"Cloze with text"}}</t>
  </si>
  <si>
    <t>Rafa dedica 1/{{Q1}} de la tarde a estudiar Matemáticas. ¿Cómo se lee está fracción?</t>
  </si>
  <si>
    <t>{"id":"M4-NyO-39d-A-3","stimulus":"&lt;p&gt;Rafaela dedica &lt;span class=\"fr-math-v2 fr-draggable\" contenteditable=\"false\" data-original-math=\"\\(\\frac{1}{{{Q1}}}\\)\" draggable=\"true\"&gt;\\(\\frac{1}{{{Q1}}}\\)&lt;/span&gt; do seu tempo de estudo à tarde para estudar Matemática.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t>
  </si>
  <si>
    <t>M4-NyO-39e</t>
  </si>
  <si>
    <t>Escribe fracciones unitarias con un 1 en numerador y hasta el número doce en el denominador (pasa texto a número)</t>
  </si>
  <si>
    <t>Indica cuál de las siguientes fracciones no está bien escrita.
1/{{Q1}} se lee como &lt;i&gt;{{T1}}.&lt;/i&gt;
1/{{Q2}} se lee como &lt;i&gt;{{T3}}.&lt;/i&gt;
{{Q3}}.º se lee como &lt;i&gt;{{T3}}.&lt;/i&gt;*
1/10 se lee como &lt;i&gt;un décimoprimero.&lt;/i&gt;*
1/{{Q4}} se lee como &lt;i&gt;{{T4}}.&lt;/i&gt;*
(Poner 3 opciones).</t>
  </si>
  <si>
    <t>Q1= min = 2; max = 12; step 1
Q2= min = 2; max = 12; step 1
Q3= min = 2; max = 12; step 1
Q4= min = 2; max = 12; step 1</t>
  </si>
  <si>
    <t>T1 = Lemonlib.fractionToWords({1}, {{Q1}}, 'es')
T2 = Lemonlib.fractionToWords({1}, {{Q2}}, 'es')
T3 = Lemonlib.fractionToWords({1}, {{Q3}}, 'es')
T4 = Lemonlib.fractionToWords({1}, {{Q3}}+1, 'es')</t>
  </si>
  <si>
    <t>&lt;p&gt;Para leer una fracción con un 1 en el numerador, empieza por decir &lt;i&gt;un&lt;/i&gt; seguido del número que indica el denominador.&lt;/p&gt;</t>
  </si>
  <si>
    <t>&lt;p&gt;Algunos ejemplos de cómo se lee una fracción con numerador 1 son:&lt;/p&gt;
&lt;p&gt;1/2 se lee como &lt;i&gt;un medio.&lt;/i&gt;&lt;/p&gt;
&lt;p&gt;1/3 se lee como &lt;i&gt;un tercio.&lt;/i&gt;&lt;/p&gt;
&lt;p&gt;1/4 se lee como &lt;i&gt;un cuarto.&lt;/i&gt;&lt;/p&gt;
&lt;p&gt;1/5 se lee como &lt;i&gt;un quinto.&lt;/i&gt;&lt;/p&gt;</t>
  </si>
  <si>
    <t>{"id":"M4-NyO-39e-I-1","stimulus":"&lt;p&gt;Indique qual das seguintes frações não está escrita corretamente.&lt;/p&gt;","hint":"&lt;p&gt;Para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name":"Q2","label":null,"min":2,"max":12,"step":1},{"name":"Q3","label":null,"min":2,"max":12,"step":1},{"name":"Q4","label":null,"min":2,"max":12,"step":1}],"calculated":[{"name":"A1","label":"&lt;span class=\"fr-math-v2 fr-draggable\" contenteditable=\"false\" data-original-math=\"\\(\\frac{1}{{{Q1}}}\\)\" draggable=\"true\"&gt;\\(\\frac{1}{{{Q1}}}\\)&lt;/span&gt; se lê como &lt;i&gt;{{function}}&lt;/i&gt;.","function":"Lemonlib.fractionToWords(1, {{Q1}}, 'pt')","incorrect":true},{"name":"A2","label":"&lt;span class=\"fr-math-v2 fr-draggable\" contenteditable=\"false\" data-original-math=\"\\(\\frac{1}{{{Q2}}}\\)\" draggable=\"true\"&gt;\\(\\frac{1}{{{Q2}}}\\)&lt;/span&gt; se lê como &lt;i&gt;{{function}}&lt;/i&gt;.","function":"Lemonlib.fractionToWords(1, {{Q2}}, 'pt')","incorrect":true},{"name":"A3","label":"{{Q3}}º se lê como &lt;i&gt;{{function}}&lt;/i&gt;.","function":"Lemonlib.fractionToWords(1, {{Q3}}, 'pt')"},{"name":"A4","label":"&lt;span class=\"fr-math-v2 fr-draggable\" contenteditable=\"false\" data-original-math=\"\\(\\frac{1}{10}\\)\" draggable=\"true\"&gt;\\(\\frac{1}{10}\\)&lt;/span&gt; se lê como &lt;i&gt;um décimo primeiro.&lt;/i&gt;"},{"name":"A5","label":"&lt;span class=\"fr-math-v2 fr-draggable\" contenteditable=\"false\" data-original-math=\"\\(\\frac{1}{{{Q4}}}\\)\" draggable=\"true\"&gt;\\(\\frac{1}{{{Q4}}}\\)&lt;/span&gt; se lê como &lt;i&gt;{{function}}&lt;/i&gt;.","function":"Lemonlib.fractionToWords(1, {{Q3}}+1, 'pt')"}],"uniques":true},"algorithm":{"name":"trueFalse","template":"Multiple choice – standard","params":{"countCorrect":1,"countIncorrect":2,"showCheckIcon":false,
            "columns": 3
        }
    }
}</t>
  </si>
  <si>
    <t>Escribe en forma de fracción &lt;i&gt;{{T1}}.&lt;/i&gt;</t>
  </si>
  <si>
    <t>La fracción es {{A1}}.</t>
  </si>
  <si>
    <t>Q1= min = 2; max = 12; step 1</t>
  </si>
  <si>
    <t>T1 = Lemonlib.fractionToWords({1}, {{Q1}}, 'es')
A1 = \\frac{1}{{{Q1}}}</t>
  </si>
  <si>
    <t>{"id":"M4-NyO-39e-E-1","stimulus":"&lt;p&gt;Escreva &lt;i&gt;{{T1}}&lt;/i&gt; em forma de fração.&lt;/p&gt;","template":"&lt;p&gt;A fração é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t>
  </si>
  <si>
    <t>Martina dedica {{T1}} de la tarde a leer. ¿Cómo se expresa esta cantidad en forma de fracción?</t>
  </si>
  <si>
    <t>Se expresa como {{A1}}.</t>
  </si>
  <si>
    <t>T1 = Lemonlib.fractionToWords(1, {{Q1}}, 'es')
A1 = \\frac{1}{{{Q1}}}</t>
  </si>
  <si>
    <t>{"id":"M4-NyO-39e-A-1","stimulus":"&lt;p&gt;Marcela passa {{T1}} da tarde dela lendo. Como esse valor é expresso em forma de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t>
  </si>
  <si>
    <t>Para hacer un bizcocho se utiliza una mezcla de harinas y la harina de maiz supone {{T1}} del total. ¿Cómo se expresa esta cantidad en forma de fracción?</t>
  </si>
  <si>
    <t>T1 = Lemonlib.fractionToWords({1, {{Q1}}, 'es')
A1 = \\frac{1}{{{Q1}}}</t>
  </si>
  <si>
    <t>{"id":"M4-NyO-39e-A-2","stimulus":"&lt;p&gt;Para fazer um bolo, utiliza-se uma mistura de farinha de trigo e farinha de milho em que a farinha de trigo deve ser {{T1}} da mistura.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t>
  </si>
  <si>
    <t>Andrea se ha pasado {{T1}} del viaje en París haciendo fotos. ¿Cómo se expresa esta cantidad en forma de fracción?</t>
  </si>
  <si>
    <t>{"id":"M4-NyO-39e-A-3","stimulus":"&lt;p&gt;Andrea passou {{T1}} da viagem dela a Salvador tirando fotos.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t>
  </si>
  <si>
    <t>M4-MyM-1a</t>
  </si>
  <si>
    <t>Elige la unidad más adecuada para la expresión de una medida de longitud</t>
  </si>
  <si>
    <t>Señala si las siguientes afirmaciones son verdaderas o falsas.
Un campo de fútbol puede medir entre 90 y 120 m de largo.*
Una hormiga suele medir entre 2 y 10 mm de largo.*
Una mesa puede medir alrededor de 70 cm de alto.*
Un lápiz suele medir entre 10 y 18 cm.*
Una puerta puede medir alrededor de 20 dm de alto.*
Un campo de fútbol puede medir entre 90 y 120 {{Q1}} de largo.
Una hormiga suele medir entre 2 y 10 {{Q2}} de largo.
Una mesa puede medir alrededor de 70 {{Q3}} de alto.
Un lápiz suele medir entre 10 y 18 {{Q4}}.
Una puerta puede medir alrededor de 20 {{Q5}} de alto.
(se ven 3 opciones, 2 correctas)</t>
  </si>
  <si>
    <t>Q1 = list = km, hm, cm, mm
Q2 = list = km, hm, dam, m, dm, cm
Q3 = list = km, hm, dam, m, dm
Q4 = list = km, hm, dam, m, dm, mm
Q5 = list = km, hm, dam, m, cm, mm</t>
  </si>
  <si>
    <t>Las unidades de longitud son:
(Tabla con las unidades: km, hm, dam, m, dm, cm, mm)</t>
  </si>
  <si>
    <t>&lt;p&gt;Para estimar unidades de longitud, hay que tener en cuenta que:&lt;/p&gt;
Imagen: M4-MyM-1b-1
- Si falla A5:
Un campo de fútbol suele medir entre 90 y 120 m de largo.
- Si falla A6:
Una hormiga suele medir entre 2 y 10 mm de largo.
- Si falla A7:
Una mesa suele medir alrededor de 70 cm de alto.
- Si falla A8:
Un lápiz suele medir entre 10 y 18 cm.
- Si falla A9:
Una puerta suele medir alrededor de 20 dm de alto.</t>
  </si>
  <si>
    <t>Magnitudes y medida</t>
  </si>
  <si>
    <t>{"id":"M4-MyM-1a-I-1","stimulus":"&lt;p&gt;Indique se as seguintes afirmações são verdadeiras ou falsas.&lt;/p&gt;","hint":"&lt;p&gt;As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km","hm","cm","mm"]},{"name":"Q2","label":null,"list":["km","hm","dam","m","dm","cm"]},{"name":"Q3","label":null,"list":["km","hm","dam","m","dm"]},{"name":"Q4","label":null,"list":["km","hm","dam","m","dm","mm"]},{"name":"Q5","label":null,"list":["km","hm","dam","m","cm","mm"]}],"calculated":[{"name":"A1","label":"Um campo de futebol pode medir entre 90 e 120 m de comprimento.","function":""},{"name":"A2","label":"Uma formiga geralmente tem entre 2 e 10 mm de comprimento.","function":""},{"name":"A3","label":"Uma mesa pode ter cerca de 70 cm de altura.","function":""},{"name":"A4","label":"Um lápis geralmente tem entre 10 e 18 cm.","function":""},{"name":"A5","label":"Uma porta pode ter cerca de 20 dm de altura..","function":""},{"name":"A6","label":"Um campo de futebol pode medir entre 90 e 120 {{Q1}} de comprimento.","function":"","incorrect":true,"feedback":"&lt;p&gt;Um campo de futebol geralmente tem entre 90 e 120 m de comprimento.&lt;/p&gt;"},{"name":"A7","label":"Uma formiga geralmente tem entre 2 e 10 {{Q2}} de comprimento.","function":"","incorrect":true,"feedback":"&lt;p&gt;Uma formiga geralmente tem entre 2 e 10 mm de comprimento.&lt;/p&gt;"},{"name":"A8","label":"Uma mesa pode ter cerca de 70 {{Q3}} de altura.","function":"","incorrect":true,"feedback":"&lt;p&gt;Uma mesa geralmente tem cerca de 70 cm de altura.&lt;/p&gt;"},{"name":"A9","label":"Um lápis geralmente mede entre 10 e 18 {{Q4}}.","function":"","incorrect":true,"feedback":"&lt;p&gt;Um lápis geralmente tem entre 10 e 18 cm.&lt;/p&gt;"},{"name":"A10","label":"Uma porta pode ter cerca de 20 {{Q5}} de altura.","function":"","incorrect":true,"feedback":"&lt;p&gt;Uma porta geralmente tem cerca de 20 dm de altura.&lt;/p&gt;"}],"uniques":true},"algorithm":{"name":"trueFalse","template":"Choice matrix – inline","params":{"countCorrect":2,"countIncorrect":1,"options":["Verdadeira","Falsa"]}}}</t>
  </si>
  <si>
    <t>Escribe, en su forma abreviada, en cuál de estas unidades de longitud se expresan mejor las siguientes medidas.
Recuadrar (kilómetros, metros, milímetros)
{{Q1}} se expresa en {{A1}}.
{{Q2}} se expresa en {{A2}}.
{{Q3}} se expresa en {{A3}}.</t>
  </si>
  <si>
    <t>Q1: La longitud de un tornillo, El diámetro de una moneda, El tamaño de un mosquito, El diámetro de un huevo de codorniz
Q2: La altura de una cascada, La longitud de una cama, La profundidad de un lago
Q3: El perímetro de una isla, El recorrido de una maratón, La distancia entre dos países</t>
  </si>
  <si>
    <t>A1 = "mm"
A2 = "m"
A3 = "km"</t>
  </si>
  <si>
    <t>&lt;p&gt;Para estimar unidades de longitud, hay que tener en cuenta que:&lt;/p&gt;
Imagen: M4-MyM-1b-1</t>
  </si>
  <si>
    <t>{"id":"M4-MyM-1a-E-1","stimulus":"&lt;p&gt;Escreva,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codorna"]},{"name":"Q2","label":null,"list":["A altura de uma cachoeira","O comprimento de uma cama","A profundidade de um lago"]},{"name":"Q3","label":null,"list":["O perímetro de uma ilha","O percurso de uma maratona","A distância entre dois países"]}],"calculated":[{"name":"A1","label":"mm"},{"name":"A2","label":"m"},{"name":"A3","label":"km"}],"uniques":true},"algorithm":{"name":"calculateOperation","template":"Cloze with text"}}</t>
  </si>
  <si>
    <t>Q1: El perímetro de una isla, El recorrido de una maratón, La distancia entre dos países
Q2: La altura de una cascada, La longitud de una cama, La profundidad de un lago
Q3: La longitud de un tornillo, El diámetro de una moneda, El tamaño de un mosquito, El diámetro de un huevo de codorniz</t>
  </si>
  <si>
    <t>A1 = "km"
A2 = "m"
A3 = "mm"</t>
  </si>
  <si>
    <t>{"id":"M4-MyM-1a-E-2","stimulus":"&lt;p&gt;Escreva,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width=\"450\"&gt;&lt;/img&gt;&lt;/div&gt;","seed":{"parameters":[{"name":"Q3","label":null,"list":["O comprimento de um parafuso","O diâmetro de uma moeda","O comprimento de um mosquito","O diâmetro de um ovo de codorna"]},{"name":"Q2","label":null,"list":["A altura de uma cachoeira","O comprimento de uma cama","A profundidade de um lago"]},{"name":"Q1","label":null,"list":["O perímetro de uma ilha","O percurso de uma maratona","A distância entre dois países"]}],"calculated":[{"name":"A1","label":"km"},{"name":"A2","label":"m"},{"name":"A3","label":"mm"}],"uniques":true},"algorithm":{"name":"calculateOperation","template":"Cloze with text"}}</t>
  </si>
  <si>
    <t>Q1: La longitud de un tornillo, El diámetro de una moneda, El tamaño de un mosquito, El diámetro de un huevo de codorniz
Q2: El perímetro de una isla, El recorrido de una maratón, La distancia entre dos países
Q3: La altura de una cascada, La longitud de una cama, La profundidad de un lago</t>
  </si>
  <si>
    <t xml:space="preserve">A1 = "mm"
A2 = "km"
A3 = "m"
</t>
  </si>
  <si>
    <t>{"id":"M4-MyM-1a-E-3","stimulus":"&lt;p&gt;Escreva,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codorna"]},{"name":"Q3","label":null,"list":["A altura de uma cachoeira","O comprimento de uma cama","A profundidade de um lago"]},{"name":"Q2","label":null,"list":["O perímetro de uma ilha","O percurso de uma maratona","A distância entre dois países"]}],"calculated":[{"name":"A1","label":"mm"},{"name":"A2","label":"km"},{"name":"A3","label":"m"}],"uniques":true},"algorithm":{"name":"calculateOperation","template":"Cloze with text"}}</t>
  </si>
  <si>
    <t>M4-MyM-1b</t>
  </si>
  <si>
    <t>Calcula conversiones de unidades de longitud ()</t>
  </si>
  <si>
    <t>Selecciona la conversión de unidades correcta.</t>
  </si>
  <si>
    <t>{{Q1}} m = {{grupo1}} cm
{{Q2}} dm = {{grupo2}} mm</t>
  </si>
  <si>
    <t>Q1: Mín = 1; Máx = 99; Step = 1
Q2: Mín = 10; Máx = 99; Step = 1</t>
  </si>
  <si>
    <t>grupo 1: A1*|A2|A3
A1 = {{Q1}}*100
A2 = {{Q1}}*1000
A3 = {{Q1}}/100
grupo 2: A4*|A5|A6
A4 = {{Q2}}*100
A5 = {{Q2}}/100
A6 = {{Q2}}*10</t>
  </si>
  <si>
    <t>Las conversiones de unidades de longitud son:
Imagen: M4-MyM-1b-1</t>
  </si>
  <si>
    <t xml:space="preserve">Las conversiones de unidades de longitud son:
Imagen: M4-MyM-1b-1
Si falla grupo 1
&lt;p&gt;{{Q1}} m × 100 = {{A1}} cm&lt;/p&gt;
Si falla grupo 2
&lt;p&gt;{{Q2}} dm × 100 = {{A4}} mm&lt;/p&gt;  </t>
  </si>
  <si>
    <t>{"id":"M4-MyM-1b-I-1","stimulus":"&lt;p&gt;Em cada caso, selecione a conversão de unidade correta.&lt;/p&gt;","template":"&lt;p style=\"text-align: center\"&gt;{{Q1}} m = {{response}} cm&lt;/p&gt;&lt;p style=\"text-align: center\"&gt;{{Q2}} dm =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t>
  </si>
  <si>
    <t>{{Q1}} m = {{grupo1}} mm
{{Q2}} mm = {{grupo2}} cm</t>
  </si>
  <si>
    <t>grupo 1: A1*|A2|A3
A1 = {{Q1}}*1000
A2 = {{Q1}}*100
A3 = {{Q1}}/100
grupo 2: A4*|A5|A6
A4 = {{Q2}}/10
A5 = {{Q2}}*10
A6 = {{Q2}}/100</t>
  </si>
  <si>
    <t>Las conversiones de unidades de longitud son:
Imagen: M4-MyM-1b-1
Si falla grupo 1
&lt;p&gt;{{Q1}} m × 1 000 = {{A1}} mm&lt;/p&gt; 
Si falla grupo 2
&lt;p&gt;{{Q2}} mm : 10 = {{A4}} cm&lt;/p&gt;</t>
  </si>
  <si>
    <t>{"id":"M4-MyM-1b-I-2","stimulus":"&lt;p&gt;Em cada caso, selecione a conversão de unidade correta.&lt;/p&gt;","template":"&lt;p style=\"text-align: center\"&gt;{{Q1}} m = {{response}} mm&lt;/p&gt;&lt;p style=\"text-align: center\"&gt;{{Q2}} mm = {{response}} cm&lt;/p&gt;","hint":"&lt;p&gt;As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temp":true},{"name":"A1","label":"{{function}}","function":"{{Q1}}*1000","group":1},{"name":"A2","label":"{{function}}","function":"{{Q1}}*100","group":1,"incorrect":true,"feedback":"&lt;p style=\"text-align: center\"&gt;{{Q1}} m × 1 000 = {{T1}} mm&lt;/p&gt;"},{"name":"A3","label":"{{function}}","function":"{{Q1}}/100","group":1,"incorrect":true,"feedback":"&lt;p style=\"text-align: center\"&gt;{{Q1}} m × 1 000 = {{T1}} mm&lt;/p&gt;"},{"name":"A4","label":"{{function}}","function":"{{Q2}}/10","group":2},{"name":"A5","label":"{{function}}","function":"{{Q2}}*10","group":2,"incorrect":true,"feedback":"&lt;p style=\"text-align: center\"&gt;{{Q2}} mm : 10 = {{T4}} cm&lt;/p&gt;"},{"name":"A6","label":"{{function}}","function":"{{Q2}}/100","group":2,"incorrect":true,"feedback":"&lt;p style=\"text-align: center\"&gt;{{Q2}} mm : 10 = {{T4}} cm&lt;/p&gt;"}],"uniques":true},"algorithm":{"name":"groupResponses","template":"Cloze with drop down"}}</t>
  </si>
  <si>
    <t>{{Q1}} m = {{grupo1}} km
{{Q2}} hm = {{grupo2}} dm</t>
  </si>
  <si>
    <t>grupo 1: A1*|A2|A3
A1 = {{Q1}}/1000
A2 = {{Q1}}*1000
A3 = {{Q1}}/100
grupo 2: A4*|A5|A6
A4 = {{Q2}}*1000
A5 = {{Q2}}/1000
A6 = {{Q2}}/100</t>
  </si>
  <si>
    <t>Las conversiones de unidades de longitud son:
Imagen: M4-MyM-1b-1
Si falla grupo 1
&lt;p&gt;{{Q1}} m : 1 000 = {{A1}} km&lt;/p&gt; 
Si falla grupo 2
&lt;p&gt;{{Q2}} hm × 1 000 = {{A4}} dm&lt;/p&gt;</t>
  </si>
  <si>
    <t>{"id":"M4-MyM-1b-I-3","stimulus":"&lt;p&gt;Em cada caso, selecione a conversão de unidade correta.&lt;/p&gt;","template":"&lt;p style=\"text-align: center\"&gt;{{Q1}} m = {{response}} km&lt;/p&gt;&lt;p style=\"text-align: center\"&gt;{{Q2}} hm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1000","temp":true},{"name":"A1","label":"{{function}}","function":"{{Q1}}/1000","group":1},{"name":"A2","label":"{{function}}","function":"{{Q1}}*1000","group":1,"incorrect":true,"feedback":"&lt;p style=\"text-align: center\"&gt;{{Q1}} m : 1 000 = {{T1}} km&lt;/p&gt;"},{"name":"A3","label":"{{function}}","function":"{{Q1}}/100","group":1,"incorrect":true,"feedback":"&lt;p style=\"text-align: center\"&gt;{{Q1}} m : 1 000 = {{T1}} km&lt;/p&gt;"},{"name":"A4","label":"{{function}}","function":"{{Q2}}*1000","group":2},{"name":"A5","label":"{{function}}","function":"{{Q2}}/1000","group":2,"incorrect":true,"feedback":"&lt;p style=\"text-align: center\"&gt;{{Q2}} hm × 1 000 = {{T4}} dm&lt;/p&gt;"},{"name":"A6","label":"{{function}}","function":"{{Q2}}/100","group":2,"incorrect":true,"feedback":"&lt;p style=\"text-align: center\"&gt;{{Q2}} hm × 1 000 = {{T4}} dm&lt;/p&gt;"}],"uniques":true},"algorithm":{"name":"groupResponses","template":"Cloze with drop down"}}</t>
  </si>
  <si>
    <t>Calcula las conversiones de las siguientes longitudes.</t>
  </si>
  <si>
    <t>{{Q1}} m = {{A1}} dm
{{Q2}} mm = {{A2}} dm</t>
  </si>
  <si>
    <t>Q1: Mín = 10; Máx = 99; Step: 1
Q2: Mín = 10; Máx = 99; Step: 1</t>
  </si>
  <si>
    <t>A1 = {{Q1}}*10
A2 = {{Q1}}/100</t>
  </si>
  <si>
    <t>Las conversiones de unidades de longitud son:
Imagen: M4-MyM-1b-1
Si falla A1:
{{Q1}} m × 10 = {{A1}} dm
Si falla A2:
{{Q2}} mm : 100 = {{A2}} dm</t>
  </si>
  <si>
    <t>{"id":"M4-MyM-1b-E-1","stimulus":"&lt;p&gt;Calcule as conversões de unidades das seguintes medidas de comprimento.&lt;/p&gt;","template":"&lt;p style=\"text-align: center\"&gt;{{Q1}} m = {{response}} dm&lt;/p&gt;&lt;p style=\"text-align: center\"&gt;{{Q2}} mm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width=\"450\"&gt;&lt;/img&gt;&lt;/div&gt;","seed":{"parameters":[{"name":"Q1","label":null,"min":10,"max":99,"step":1},{"name":"Q2","label":null,"min":10,"max":99,"step":1}],"calculated":[{"name":"A1","label":"{{function}}","function":"{{Q1}}*10","feedback":"{{Q1}} m × 10 = {{function}} dm"},{"name":"A2","label":"{{function}}","function":"{{Q2}}/100","feedback":"{{Q2}} mm : 100 = {{function}} dm"}],"uniques":true},"algorithm":{"name":"calculateOperation","params":{"method":"equivLiteral","keyboard":"INTERMEDIATE"}}}</t>
  </si>
  <si>
    <t>{{Q1}} m = {{A1}} cm
{{Q2}} dam = {{A2}} hm</t>
  </si>
  <si>
    <t>A1 = {{Q1}}*100
A2 = {{Q1}}/10</t>
  </si>
  <si>
    <t>Las conversiones de unidades de longitud son:
Imagen: M4-MyM-1b-1
Si falla A1:
{{Q1}} m × 100 = {{A1}} cm
Si falla A2:
{{Q2}} dam : 10 = {{A2}} hm</t>
  </si>
  <si>
    <t>{"id":"M4-MyM-1b-E-2","stimulus":"&lt;p&gt;Calcule as conversões de unidades das seguintes medidas de comprimento.&lt;/p&gt;","template":"&lt;p style=\"text-align: center\"&gt;{{Q1}} m = {{response}} cm&lt;/p&gt;&lt;p style=\"text-align: center\"&gt;{{Q2}} dam = {{response}} hm&lt;/p&gt;","hint":"&lt;p&gt;As conversões de unidade de comprimento são:&lt;/p&gt;&lt;div style=\"display:flex; justify-content:center;\"&gt;&lt;img src=\"https://blueberry-assets.oneclick.es/M4_MyM_1b_1.svg\" width=\"450\"&gt;&lt;/img&gt;&lt;/div&gt;","feedback":"&lt;pAs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width=\"450\"&gt;&lt;/img&gt;&lt;/div&gt;","seed":{"parameters":[{"name":"Q1","label":null,"min":10,"max":99,"step":1},{"name":"Q2","label":null,"min":10,"max":99,"step":1}],"calculated":[{"name":"A1","label":"{{function}}","function":"{{Q1}}*100","feedback":"{{Q1}} m × 100 = {{function}} cm"},{"name":"A2","label":"{{function}}","function":"{{Q2}}/10","feedback":"{{Q2}} dam : 10 = {{function}} hm"}],"uniques":true},"algorithm":{"name":"calculateOperation","params":{"method":"equivLiteral","keyboard":"INTERMEDIATE"}}}</t>
  </si>
  <si>
    <t>{{Q1}} m = {{A1}} km
{{Q2}} dm = {{A2}} dam</t>
  </si>
  <si>
    <t>A1 = {{Q1}}/1000
A2 = {{Q1}}/100</t>
  </si>
  <si>
    <t>Las conversiones de unidades de longitud son:
Imagen: M4-MyM-1b-1
Si falla A1:
{{Q1}} m : 1 000 = {{A1}} km
Si falla A2:
{{Q2}} dm : 100 = {{A2}} dam</t>
  </si>
  <si>
    <t>{"id":"M4-MyM-1b-E-3","stimulus":"&lt;p&gt;Calcule as conversões de unidades das seguintes medidas de comprimento.&lt;/p&gt;","template":"&lt;p style=\"text-align: center\"&gt;{{Q1}} m = {{response}} km&lt;/p&gt;&lt;p style=\"text-align: center\"&gt;{{Q2}} dm = {{response}} dam&lt;/p&gt;","hint":"&lt;p&gt;As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width=\"450\"&gt;&lt;/img&gt;&lt;/div&gt;","seed":{"parameters":[{"name":"Q1","label":null,"min":10,"max":99,"step":1},{"name":"Q2","label":null,"min":10,"max":99,"step":1}],"calculated":[{"name":"A1","label":"{{function}}","function":"{{Q1}}/1000","feedback":"{{Q1}} m : 1 000 = {{function}} km"},{"name":"A2","label":"{{function}}","function":"{{Q2}}/100","feedback":"{{Q2}} dm : 100 = {{function}} dam"}],"uniques":true},"algorithm":{"name":"calculateOperation","params":{"method":"equivLiteral","keyboard":"INTERMEDIATE"}}}</t>
  </si>
  <si>
    <t>El hermano pequeño de Samuel, Aimar, mide {{Q1}} cm. ¿Cuántos milímetros son?</t>
  </si>
  <si>
    <t>Aimar mide {{A1}} mm.</t>
  </si>
  <si>
    <t>Q1= Min= 90; Max= 120; Step= 1</t>
  </si>
  <si>
    <t>{{A1}} = {{Q1}}*10</t>
  </si>
  <si>
    <t>Las conversiones de unidades de longitud son:
Imagen: M4-MyM-1b-1
{{Q1}} cm × 10 = {{A1}} mm</t>
  </si>
  <si>
    <t>{"id":"M4-MyM-1b-A-1","stimulus":"&lt;p&gt;O irmão mais novo de Samuel, Igor, tem {{Q1}} cm de altura. A quantos milímetros equivale essa medida?&lt;/p&gt;","template":"&lt;p&gt;Igor mede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cm × 10 = {{A1}} mm&lt;/p&gt;","seed":{"parameters":[{"name":"Q1","label":null,"min":90,"max":120,"step":1}],"calculated":[{"name":"A1","label":"{{function}}","function":"{{Q1}}*10"}],"uniques":true},"algorithm":{"name":"calculateOperation","params":{"method":"equivLiteral","keyboard":"INTERMEDIATE"}}}</t>
  </si>
  <si>
    <t>La distancia entre la casa de Pablo y el polideportivo es de {{Q1}} m. ¿Cuántos kilómetros son?</t>
  </si>
  <si>
    <t>Son {{A1}} km.</t>
  </si>
  <si>
    <t>Q1= Min= 2500; Max= 3500; Step= 1</t>
  </si>
  <si>
    <t>{{A1}} = {{Q1}}/1000</t>
  </si>
  <si>
    <t>Las conversiones de unidades de longitud son:
Imagen: M4-MyM-1b-1
{{Q1}} m : 1 000 = {{A1}} km</t>
  </si>
  <si>
    <t>{"id":"M4-MyM-1b-A-2","stimulus":"&lt;p&gt;A distância entre a casa de Paulo e o centro esportivo onde ele pratica natação é de {{Q1}} m. A quantos quilômetros equivale essa medida?&lt;/p&gt;","template":"&lt;p&gt;A distância é de {{response}} km.&lt;/p&gt;","hint":"&lt;p&gt;As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m : 1 000 = {{A1}} km&lt;/p&gt;","seed":{"parameters":[{"name":"Q1","label":null,"min":2500,"max":3500,"step":1}],"calculated":[{"name":"A1","label":"{{function}}","function":"{{Q1}}/1000"}],"uniques":true},"algorithm":{"name":"calculateOperation","params":{"method":"equivLiteral","keyboard":"INTERMEDIATE"}}}</t>
  </si>
  <si>
    <t>Uno de los lados de la huerta del abuelo de Fátima mide {{Q1}} dam. ¿A cuántos decímetros equivalen?</t>
  </si>
  <si>
    <t>Ese lado mide {{A1}} dm.</t>
  </si>
  <si>
    <t>Q1: Mín: 15; Máx: 30; Step: 1</t>
  </si>
  <si>
    <t>{{A1}} = {{Q1}}*100</t>
  </si>
  <si>
    <t>Las conversiones de unidades de longitud son:
Imagen: M4-MyM-1b-1
{{Q1}} dam × 100 = {{A1}} dm</t>
  </si>
  <si>
    <t>{"id":"M4-MyM-1b-A-3","stimulus":"&lt;p&gt;Um dos lados da horta do avô de Fátima mede {{Q1}} dam. Essa medida equivale a quantos decímetros?&lt;/p&gt;","template":"&lt;p&gt;O lado mede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dam × 100 = {{A1}} dm&lt;/p&gt;","seed":{"parameters":[{"name":"Q1","label":null,"min":15,"max":30,"step":1}],"calculated":[{"name":"A1","label":"{{function}}","function":"{{Q1}}*100"}],"uniques":true},"algorithm":{"name":"calculateOperation","params":{"method":"equivLiteral","keyboard":"INTERMEDIATE"}}}</t>
  </si>
  <si>
    <t>M4-MyM-1c</t>
  </si>
  <si>
    <t>Compara y ordena medidas de longitud ()</t>
  </si>
  <si>
    <t>Arrastra las siguientes medidas para completar esta comparación.</t>
  </si>
  <si>
    <t>Q1 = Min = 1; Max = 99; Step = 1
Q2 = Min = 1; Max = 99; Step = 1
Q3 = Min = 1; Max = 99; Step = 1
Q4 = List = km, hm, dam, m, dm, cm, mm</t>
  </si>
  <si>
    <t>T1 = math.min({{Q1}}, {{Q2}}, {{Q3}})
T2 = {{Q1}}+{{Q2}}+{{Q3}}-math.min({{Q1}}, {{Q2}}, {{Q3}})-math.max({{Q1}}, {{Q2}}, {{Q3}})
T3 = math.max({{Q1}}, {{Q2}}, {{Q3}})
A1 = "{{T1}} {{Q4}}"
A2 = "{{T2}} {{Q4}}"
A3 = "{{T3}} {{Q4}}"</t>
  </si>
  <si>
    <t>&lt;p&gt;Como están expresadas en la misma unidad, solo hay que comparar sus cifras empezando por la izquierda.&lt;/p&gt;</t>
  </si>
  <si>
    <t>&lt;p&gt;Para comparar medidas de longitud, estas tienen que estar expresadas en la misma unidad. Después, se comparan sus cifras empezando por la izquierda. Por ejemplo, 40 m es menor que 50 m.&lt;/p&gt;</t>
  </si>
  <si>
    <t>{"id":"M4-MyM-1c-I-1","stimulus":"&lt;p&gt;Arraste as seguintes medidas para completar a comparação.&lt;/p&gt;","template":"&lt;p&gt;&lt;div style=\"display:flex; justify-content:center;\"&gt;{{response}} &lt; {{response}} &lt;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in({{Q1}}, {{Q2}}, {{Q3}})","temp":true},{"name":"T2","function":"{{Q1}}+{{Q2}}+{{Q3}}-math.min({{Q1}}, {{Q2}}, {{Q3}})-math.max({{Q1}}, {{Q2}}, {{Q3}})","temp":true},{"name":"T3","function":"math.max({{Q1}}, {{Q2}}, {{Q3}})","temp":true},{"name":"A1","label":"{{T1}} {{Q4}}"},{"name":"A2","label":"{{T2}} {{Q4}}"},{"name":"A3","label":"{{T3}} {{Q4}}"}],"uniques":true},"algorithm":{"name":"calculateOperation","template":"Cloze with drag &amp; drop","params":{"keyboard":"INTERMEDIATE"}}}</t>
  </si>
  <si>
    <t>T1 = math.max({{Q1}}, {{Q2}}, {{Q3}})
T2 = {{Q1}}+{{Q2}}+{{Q3}}-math.min({{Q1}}, {{Q2}}, {{Q3}})-math.max({{Q1}}, {{Q2}}, {{Q3}})
T3 = math.min({{Q1}}, {{Q2}}, {{Q3}})
A1 = "{{T1}} {{Q4}}"
A2 = "{{T2}} {{Q4}}"
A3 = "{{T3}} {{Q4}}"</t>
  </si>
  <si>
    <t>&lt;p&gt;Para comparar medidas de longitud, estas tienen que estar expresadas en la misma unidad. Después, se comparan sus cifras empezando por la izquierda. Por ejemplo, 50 m es mayor que 40 m.&lt;/p&gt;</t>
  </si>
  <si>
    <t>{"id":"M4-MyM-1c-I-2","stimulus":"&lt;p&gt;Arraste as seguintes medidas para completar a comparação.&lt;/p&gt;","template":"&lt;p&gt;&lt;div style=\"display:flex; justify-content:center;\"&gt;{{response}} &gt; {{response}} &gt;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ax({{Q1}}, {{Q2}}, {{Q3}})","temp":true},{"name":"T2","function":"{{Q1}}+{{Q2}}+{{Q3}}-math.min({{Q1}}, {{Q2}}, {{Q3}})-math.max({{Q1}}, {{Q2}}, {{Q3}})","temp":true},{"name":"T3","function":"math.min({{Q1}}, {{Q2}}, {{Q3}})","temp":true},{"name":"A1","label":"{{T1}} {{Q4}}"},{"name":"A2","label":"{{T2}} {{Q4}}"},{"name":"A3","label":"{{T3}} {{Q4}}"}],"uniques":true},"algorithm":{"name":"calculateOperation","template":"Cloze with drag &amp; drop","params":{"keyboard":"INTERMEDIATE"}}}</t>
  </si>
  <si>
    <t>Ordena de mayor a menor las siguientes longitudes.
{{T1}} hm
{{T2}} dam
{{Q3}} m</t>
  </si>
  <si>
    <t>Q1 = Min = 1; Max = 99; Step= 1
Q2 = Min = 1; Max = 99; Step= 1
Q3 = Min = 1; Max = 99; Step= 1</t>
  </si>
  <si>
    <t>T1 = {{Q1}}/100
T2 = {{Q1}}/10
A1={{Q1}}
A2={{Q2}}
A3={{Q3}}
(DESC)</t>
  </si>
  <si>
    <t>¿Qué pide el enunciado?
Ordenar las medidas de longitud de mayor a menor.*
Ordenar las medidas de longitud de menor a mayor.
Averiguar la medida de longitud mayor.
[single choice]</t>
  </si>
  <si>
    <t>Para ordenar las distintas medidas, hay que expresarlas en la misma unidad. ¿En qué tabla están las conversiones de unidades correctas?
Imagen M4-MyM-1b-1*
Imagen M4-MyM-1c-1
Imagen M4-MyM-1c-2
(Single choice)</t>
  </si>
  <si>
    <t>Con la ayuda de la anterior tabla de conversiones, convierte todas las longitudes a metros.
{{T1}} hm = {{T1}} hm : 100 = {{A1}} m
{{T2}} dam = {{T2}} dam : 10 = {{A2}} m
{{Q3}} m
A1={{Q1}}
A2={{Q2}}
[cloze with math]</t>
  </si>
  <si>
    <t>Con estos resultados, ordena las medidas de longitud de mayor a menor.
{{T1}} hm = {{Q1}} m
{{T2}} dam = {{Q3}} m
{{Q3}} m
[order list]</t>
  </si>
  <si>
    <t>{"id":"M4-MyM-1c-E-1","seed":{"parameters":[{"name":"Q1","label":null,"max":1,"min":99,"step":1},{"name":"Q2","label":null,"max":1,"min":99,"step":1},{"name":"Q3","label":null,"max":1,"min":99,"step":1}],"uniques":true},"scaffolding":[{"id":"step-0","stimulus":"&lt;p&gt;Arraste e ordene os seguintes comprimentos do maior para o menor. Coloque-os de cima para baixo.&lt;/p&gt;","seed":{"calculated":[{"name":"T1","function":"{{Q1}}/100","temp":true},{"name":"T2","function":"{{Q2}}/10","temp":true},{"name":"A1","label":"{{T1}} hm","function":"{{Q1}}"},{"name":"A2","label":"{{T2}} dam","function":"{{Q2}}"},{"name":"A3","label":"{{Q3}} m","function":"{{Q3}}"}]},"algorithm":{"name":"orderNumbers","params":{"order":"desc"}}},{"id":"step-1","stimulus":"&lt;p&gt;O que o enunciado pede?&lt;/p&gt;","seed":{"calculated":[{"name":"2-A1","label":"Ordenar as medidas de comprimento do maior para o menor."},{"name":"2-A2","label":"Ordenar as medidas de comprimento do menor para o maior.","incorrect":true},{"name":"2-A3","label":"Determinar o comprimento de maior medida.","incorrect":true}]},"algorithm":{"name":"trueFalse","template":"Multiple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metros.&lt;/p&gt;","template":"&lt;p style=\"text-align: center\"&gt;{{T1}} hm = {{T1}} × 100 = {{response}} m&lt;/p&gt;&lt;p style=\"text-align: center\"&gt;{{T2}} dam = {{T2}} : 10 = {{response}} m&lt;/p&gt;&lt;p style=\"text-align: center\"&gt;{{Q3}} m&lt;/p&gt;","seed":{"calculated":[{"name":"T1","function":"{{Q1}}/100","temp":true},{"name":"T2","function":"{{Q2}}/10","temp":true},{"name":"1-A1","label":"{{Q1}}","function":"{{Q1}}"},{"name":"1-A1","label":"{{Q2}}","function":"{{Q2}}"}]},"algorithm":{"name":"calculateOperation","params":{"method":"equivLiteral","keyboard":"NUMERICAL"}}},{"id":"step-4","stimulus":"&lt;p&gt;Com estes resultados, ordene as medidas de comprimento do maior para o menor. Coloque-as de cima para baixo.&lt;/p&gt;","seed":{"calculated":[{"name":"T1","function":"{{Q1}}/100","temp":true},{"name":"T2","function":"{{Q2}}/10","temp":true},{"name":"A1","label":"{{T1}} hm = {{Q1}} m","function":"{{Q1}}"},{"name":"A2","label":"{{T2}} dam = {{Q2}} m","function":"{{Q2}}"},{"name":"A3","label":"{{Q3}} m","function":"{{Q3}}"}]},"algorithm":{"name":"orderNumbers","params":{"order":"desc"}}}]}</t>
  </si>
  <si>
    <t>Al cumplir diez años, tres primos escribieron su altura en el libro familiar. Ordena sus alturas de menor a mayor.
{{Q1}} cm*
{{T1}} m
{{T2}} dm</t>
  </si>
  <si>
    <t>Q1= Mín= 150; Máx= 180; Step= 1
Q2= Mín= 150; Máx=180; Step= 1
Q3= Mín= 150; Máx= 180; Step= 1</t>
  </si>
  <si>
    <t>T1= {{Q2}}/100
T2= {{Q3}}/10
A1= math.min({{Q1}}, {{Q2}}, {{Q3}})
A2= {{Q1}}+{{Q2}}+{{Q3}}-math.max({{Q1}}, {{Q2}}, {{Q3}})-math.min({{Q1}}, {{Q2}}, {{Q3}})
A3= math.max({{Q1}}, {{Q2}}, {{Q3}})
(ASC)</t>
  </si>
  <si>
    <t>¿Qué pide el enunciado?
Ordenar las alturas de los primos de mayor a menor.
Ordenar las alturas de los primos de menor a mayor.*</t>
  </si>
  <si>
    <t>Con la ayuda de la anterior tabla de conversiones, calcula los centímetros que medía cada primo al cumplir diez años.
{{Q1}} cm
{{T1}} m = {{T1}} m × 100 = {{A1}} cm
{{T2}} dm = {{T2}} dm × 10 = {{A2}} cm
A1={{Q2}}
A2={{Q3}}
[cloze with math]</t>
  </si>
  <si>
    <t>Con los resultados anteriores, ordena las alturas de los primos de menor a mayor.
{{Q1}} cm
{{T1}} m = {{Q2}} cm
{{T2}} dm = {{Q3}} cm
(single choice) 
A1 = math.min({{Q1}}, {{Q2}}, {{Q3}})
A2 = {{Q1}}+{{Q2}}+{{Q3}}-math.max({{Q1}}, {{Q2}}, {{Q3}})-math.min({{Q1}}, {{Q2}}, {{Q3}})
A3 = math.max({{Q1}}, {{Q2}}, {{Q3}})</t>
  </si>
  <si>
    <t>{"id":"M4-MyM-1c-A-1","seed":{"parameters":[{"name":"Q1","label":null,"max":150,"min":180,"step":1},{"name":"Q2","label":null,"max":150,"min":180,"step":1},{"name":"Q3","label":null,"max":150,"min":180,"step":1}],"uniques":true},"scaffolding":[{"id":"step-0","stimulus":"&lt;p&gt;Três primos fazem aniversário no mesmo dia e no aniversário dos dez anos deles, cada um escreveu sua altura no livro da família. Arraste e ordene as medidas das alturas da menor para a maior. Coloque-as de cima para baixo.&lt;/p&gt;","seed":{"calculated":[{"name":"T1","function":"{{Q2}}/100","temp":true},{"name":"T2","function":"{{Q3}}/10","temp":true},{"name":"A1","label":"{{Q1}} cm","function":"{{Q1}}"},{"name":"A2","label":"{{T1}} m","function":"{{Q2}}"},{"name":"A3","label":"{{T2}} dm","function":"{{Q3}}"}]},"algorithm":{"name":"orderNumbers","params":{"order":"asc"}}},{"id":"step-1","stimulus":"&lt;p&gt;O que pede o enunciado?&lt;/p&gt;","seed":{"calculated":[{"name":"2-A1","label":"Ordenar as alturas dos primos da menor para a maior."},{"name":"2-A2","label":"Ordenar as alturas dos primos da maior para a menor.","incorrect":true}]},"algorithm":{"name":"trueFalse","template":"Multiple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centímetros.&lt;/p&gt;","template":"&lt;p style=\"text-align: center\"&gt;{{Q1}} cm&lt;/p&gt;&lt;p style=\"text-align: center\"&gt;{{T1}} m = {{T1} × 100 = {{response}} cm&lt;/p&gt;&lt;p style=\"text-align: center\"&gt;{{T2}} dm = {{T2}} × 10 = {{response}} cm&lt;/p&gt;","seed":{"calculated":[{"name":"T1","function":"{{Q2}}/100","temp":true},{"name":"T2","function":"{{Q3}}/10","temp":true},{"name":"3-A1","label":"{{Q2}}","function":"{{Q2}}"},{"name":"3-A2","label":"{{Q3}}","function":"{{Q3}}"}]},"algorithm":{"name":"calculateOperation","params":{"method":"equivLiteral","keyboard":"NUMERICAL"}}},{"id":"step-4","stimulus":"&lt;p&gt;Com os resultados anteriores, arraste e ordene as alturas dos primos da menor para a maior. Coloque-as de cima para baixo.&lt;/p&gt;","seed":{"calculated":[{"name":"T1","function":"{{Q1}}/100","temp":true},{"name":"T2","function":"{{Q2}}/10","temp":true},{"name":"A1","label":"{{Q1}} cm","function":"{{Q1}}"},{"name":"A2","label":"{{T1}} m = {{Q2}} cm","function":"{{Q2}}"},{"name":"A3","label":"{{T2}} dm = {{Q3}} cm","function":"{{Q3}}"}]},"algorithm":{"name":"orderNumbers","params":{"order":"asc"}}}]}</t>
  </si>
  <si>
    <t>En un gimnasio se han comparado los registros de dos cintas de correr. La primera cinta marca {{T1}} km recorridos y la segunda marca {{T2}} dam. ¿En qué cinta de correr se han hecho más hectómetros?</t>
  </si>
  <si>
    <t>La cinta de correr que ha registrado más distancia marca {{A1}} hm.</t>
  </si>
  <si>
    <t>Q1= Min = 100; Max = 999; Step= 1
Q2= Min = 100; Max = 999; Step= 1</t>
  </si>
  <si>
    <t>T1= {{Q1}}/10
T2= {{Q2}}*10
A1= math.max({{Q1}}, {{Q2}})</t>
  </si>
  <si>
    <t>¿Qué distancia marca cada cinta de correr?
La primera cinta de correr muestra {{A1}} km.
La segunda cinta de correr muestra {{A2}} dam.
A1={{T1}}
A2={{T2}}</t>
  </si>
  <si>
    <t>¿Qué pide el enunciado?
Indicar el mayor número de hectómetros recorridos en una cinta de correr.*
Indicar el menor número de hectómetros recorridos en una cinta de correr.
Indicar el número total de hectómetros recorridos en las dos cintas de correr.
(single choice)</t>
  </si>
  <si>
    <t>Con la ayuda de la anterior tabla de conversiones, calcula los hectómetros que marca cada cinta de correr.
{{T1}} km = {{T1}} km × 10 = {{A1}} hm
{{T2}} dam = {{T2}} dam : 10 = {{A2}} hm
A1={{Q1}}*10
A2={{Q2}}:10
[cloze with math]</t>
  </si>
  <si>
    <t>Selecciona, por tanto, qué cinta de correr marca más hectómetros recorridos.
La cinta de correr de {{T3}} hm.
La cinta de correr de {{T4}} hm.*
(single choice) 
T3 = math.min({{Q1}}, {{Q2}})
T4 = math.max({{Q1}}, {{Q2}})</t>
  </si>
  <si>
    <t>{"id":"M4-MyM-1c-A-2","seed":{"parameters":[{"name":"Q1","label":null,"max":100,"min":999,"step":1},{"name":"Q2","label":null,"max":100,"min":999,"step":1}],"uniques":true},"scaffolding":[{"id":"step-0","stimulus":"&lt;p&gt;Em uma academia, foram comparados os registros de duas esteiras. A primeira esteira marca {{T1}} km percorridos e a segunda marca {{T2}} dam. Quantos hectômetros foram percorridos na esteira que tem a maior marca?&lt;/p&gt;","template":"&lt;p&gt;Na esteira com maior marca foram percorridos {{response}} hm.&lt;/p&gt;","seed":{"calculated":[{"name":"T1","function":"{{Q1}}/10","temp":true},{"name":"T2","function":"{{Q2}}*10","temp":true},{"name":"A1","label":"math.max({{Q1}}, {{Q2}})","function":"math.max({{Q1}}, {{Q2}})"}]},"algorithm":{"name":"calculateOperation","params":{"method":"equivLiteral","keyboard":"INTERMEDIATE"}}},{"id":"step-1","stimulus":"&lt;p&gt;Qual a distância que cada esteira marca?&lt;/p&gt;","template":"&lt;p&gt;A primeira esteira mostra {{response}} km.&lt;/p&gt;&lt;p&gt;A segunda esteira mostra {{response}} dam.&lt;/p&gt;","seed":{"calculated":[{"name":"A1","label":"{{Q1}}/10","function":"{{Q1}}/10"},{"name":"A2","label":"{{Q2}}*10","function":"{{Q2}}*10"}]},"algorithm":{"name":"calculateOperation","params":{"method":"equivLiteral","keyboard":"INTERMEDIATE"}}},{"id":"step-2","stimulus":"&lt;p&gt;O que pede o enunciado?&lt;/p&gt;","seed":{"calculated":[{"name":"2-A1","label":"Indicar o número de hectômetros percorridos na esteira que marca uma maior distância."},{"name":"2-A2","label":"Indicar o número de hectômetros percorridos na esteira que marca uma menor distância.","incorrect":true},{"name":"2-A3","label":"Indicar o número total de hectômetros percorridos nas duas esteiras.","incorrect":true}]},"algorithm":{"name":"trueFalse","template":"Multiple choice – standard"}},{"id":"step-3","stimulus":"&lt;p&gt;Para ordenar as diferentes medidas, elas devem estar expressas na mesma unidade. Em qual tabela estão as conversões de unidade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standard"}},{"id":"step-4","stimulus":"&lt;p&gt;Com a ajuda da tabela de conversão anterior, calcule os hectômetros que cada esteira marca.&lt;/p&gt;","template":"&lt;p style=\"text-align: center\"&gt;{{T1}} km = {{T1}} × 10 = {{response}} hm&lt;/p&gt;&lt;p style=\"text-align: center\"&gt;{{T2}} dam = {{T2}} : 10 = {{response}} hm&lt;/p&gt;","seed":{"calculated":[{"name":"T1","function":"{{Q1}}/10","temp":true},{"name":"T2","function":"{{Q2}}*10","temp":true},{"name":"3-A1","label":"{{Q1}}","function":"{{Q1}}"},{"name":"3-A2","label":"{{Q2}}","function":"{{Q2}}"}]},"algorithm":{"name":"calculateOperation","params":{"method":"equivLiteral","keyboard":"INTERMEDIATE"}}},{"id":"step-5","stimulus":"&lt;p&gt;Selecione, portanto, qual esteira marca o maior número de hectômetros percorridos.&lt;/p&gt;","seed":{"calculated":[{"name":"T3","function":"math.min({{Q1}}, {{Q2}})","temp":true},{"name":"T4","function":"math.max({{Q1}}, {{Q2}})","temp":true},{"name":"A1","label":"A esteira de {{T3}} hm.","incorrect":true},{"name":"A2","label":"A esteira de {{T4}} hm."}]},"algorithm":{"name":"trueFalse","template":"Multiple choice – standard"}}]}</t>
  </si>
  <si>
    <t>Tres pueblos están compitiendo por ver cuál elabora la empanada más larga del mundo. Ordena las longitudes de mayor a menor.
{{T1}} mm
{{T2}} cm
{{Q3}} dm</t>
  </si>
  <si>
    <t>Q1-Q3= Min=100; Max= 999; Step= 1</t>
  </si>
  <si>
    <t>T1= {{Q1}}*100
T2= {{Q2}}*10
A1 = {{Q1}}
A2 = {{Q2}}
A3 = {{Q3}}
(DESC)</t>
  </si>
  <si>
    <t>¿Qué pide el enunciado?
Ordenar las longitudes de mayor a menor.*
Ordenar las longitudes de menor a mayor.</t>
  </si>
  <si>
    <t>Con la ayuda de la anterior tabla de conversiones, calcula los decímetros de cada empanada.
{{T1}} mm = {{T1}} mm : 100 = {{A1}} dm
{{T2}} cm = {{T2}} cm : 10 = {{A2}} dm
{{Q3}} dm
A1={{Q1}}
A2={{Q2}}
[cloze with math]</t>
  </si>
  <si>
    <t>Con los resultados anteriores, ordena las longitudes de mayor a menor.
{{T1}} mm = {{Q1}} dm
{{T2}} cm = {{Q2}} dm
{{Q3}} dm
(order list) 
A1 = {{Q1}}
A2 = {{Q2}}
A3 = {{Q3}}</t>
  </si>
  <si>
    <t>{"id":"M4-MyM-1c-A-3","seed":{"parameters":[{"name":"Q1","label":null,"max":100,"min":999,"step":1},{"name":"Q2","label":null,"max":100,"min":999,"step":1},{"name":"Q3","label":null,"max":100,"min":999,"step":1}],"uniques":true},"scaffolding":[{"id":"step-0","stimulus":"&lt;p&gt;Três cidades estão competindo para ver qual delas consegue fazer a maior empanada do mundo. Arraste e ordene os comprimentos do maior para o menor. Coloque-os de cima para baixo.&lt;/p&gt;","seed":{"calculated":[{"name":"T1","function":"{{Q1}}*100","temp":true},{"name":"T2","function":"{{Q2}}*10","temp":true},{"name":"A1","label":"{{T1}} mm","function":"{{Q1}}"},{"name":"A2","label":"{{T2}} cm","function":"{{Q2}}"},{"name":"A3","label":"{{Q3}} dm","function":"{{Q3}}"}]},"algorithm":{"name":"orderNumbers","params":{"order":"desc"}}},{"id":"step-1","stimulus":"&lt;p&gt;O que pede o enunciado?&lt;/p&gt;","seed":{"calculated":[{"name":"2-A1","label":"Ordenar os comprimentos do maior para o menor."},{"name":"2-A2","label":"Ordenar os comprimentos do menor para o maior.","incorrect":true}]},"algorithm":{"name":"trueFalse","template":"Multiple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anterior, calcule quantos decímetros mede cada empanada.&lt;/p&gt;","template":"&lt;p style=\"text-align: center\"&gt;{{T1}} mm = {{T1}} : 100 = {{response}} dm&lt;/p&gt;&lt;p style=\"text-align: center\"&gt;{{T2}} cm = {{T2}} : 10 = {{response}} dm&lt;/p&gt;&lt;p style=\"text-align: center\"&gt;{{Q3}} dm&lt;/p&gt;","seed":{"calculated":[{"name":"T1","function":"{{Q1}}*100","temp":true},{"name":"T2","function":"{{Q2}}*10","temp":true},{"name":"3-A1","label":"{{Q1}}","function":"{{Q1}}"},{"name":"3-A2","label":"{{Q2}}","function":"{{Q2}}"}]},"algorithm":{"name":"calculateOperation","params":{"method":"equivLiteral","keyboard":"NUMERICAL"}}},{"id":"step-4","stimulus":"&lt;p&gt;Usando os resultados acima, arraste e ordene os comprimentos do maior para o menor. Coloque-os de cima para baixo.&lt;/p&gt;","seed":{"calculated":[{"name":"T1","function":"{{Q1}}*100","temp":true},{"name":"T2","function":"{{Q2}}*10","temp":true},{"name":"A1","label":"{{T1}} mm = {{Q1}} dm","function":"{{Q1}}"},{"name":"A2","label":"{{T2}} cm = {{Q2}} dm","function":"{{Q2}}"},{"name":"A3","label":"{{Q3}} dm","function":"{{Q3}}"}]},"algorithm":{"name":"orderNumbers","params":{"order":"desc"}}}]}</t>
  </si>
  <si>
    <t>M4-MyM-15a</t>
  </si>
  <si>
    <t>Expresa en forma simple una medición de longitud dada en forma compleja</t>
  </si>
  <si>
    <t>Selecciona las medidas de longitud que estén expresadas en forma compleja.</t>
  </si>
  <si>
    <t>Multiple Choice
*: countCorrect= 2
*: countIncorrect= 1</t>
  </si>
  <si>
    <t>Q1= Min 1;Max 20; Step= 1
Q2= Min 1;Max 99; Step= 1
Q3= Min 1;Max 20; Step= 1
Q4= Min 1;Max 99; Step= 1
Q5= Min 1;Max 20; Step= 1
Q6= Min 1;Max 999; Step= 1
Q7= Min 1;Max 20; Step= 1
Q8= Min 1;Max 99; Step= 1
Q9-Q12= Min 1;Max 90; Step= 1</t>
  </si>
  <si>
    <t>A1={{Q1}} m y {{Q2}} cm*
A2={{Q3}} km y {{Q4}} dam* 
A3={{Q5}} hm y {{Q6}} dm* 
A4={{Q7}} dam 
A5={{Q8}} m
A6={{Q9}} km
A7={{Q10}} hm
A8={{Q11}} cm
A9={{Q12}} mm</t>
  </si>
  <si>
    <t>&lt;p&gt;Una medida en forma simple se expresa con una sola unidad, mientras que para expresarla en forma compleja se emplean dos o más unidades.&lt;/p&gt;</t>
  </si>
  <si>
    <t>{
    "id": "M4-MyM-15a-I-1",
    "stimulus": "&lt;p&gt;Selecione as medidas de comprimento que são expressas de forma complexa.&lt;/p&gt;",
    "hint": "&lt;p&gt;Uma medida na forma simples é expressa com uma única unidade, enquanto na forma complexa duas ou mais unidades são usadas.&lt;/p&gt;",
    "feedback": "&lt;p&gt;Uma medida na forma simples é expressa com uma única unidade, enquanto na forma complexa duas ou mais unidades são usadas.&lt;/p&gt;",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90,
                "step": 1
            },
            {
                "name": "Q10",
                "label": null,
                "min": 1,
                "max": 90,
                "step": 1
            },
            {
                "name": "Q11",
                "label": null,
                "min": 1,
                "max": 90,
                "step": 1
            },
            {
                "name": "Q12",
                "label": null,
                "min": 1,
                "max": 90,
                "step": 1
            }
        ],
        "calculated": [{
                "name": "A1",
                "label": "{{Q1}} m y {{Q2}} cm"
            },
            {
                "name": "A2",
                "label": "{{Q3}} km y {{Q4}} dam"
            },
            {
                "name": "A3",
                "label": "{{Q5}} hm y {{Q6}} dm"
            },
            {
                "name": "A4",
                "label": "{{Q7}} dam ",
                "incorrect": true
            },
            {
                "name": "A5",
                "label": "{{Q8}} m",
                "incorrect": true
            },
            {
                "name": "A6",
                "label": "{{Q9}} km",
                "incorrect": true
            },
            {
                "name": "A7",
                "label": "{{Q10}} hm",
                "incorrect": true
            },
            {
                "name": "A8",
                "label": "{{Q11}} cm",
                "incorrect": true
            },
            {
                "name": "A9",
                "label": "{{Q12}} mm",
                "incorrect": true
            }
        ],
        "uniques": true
    },
    "algorithm": {
        "name": "trueFalse",
        "template": "Multiple choice – multiple response",
        "params": {
            "countCorrect": 2,
            "countIncorrect": 1,
            "showCheckIcon": false,
            "columns": 3
        }
    }
}</t>
  </si>
  <si>
    <t>Expresa las siguientes longitudes en forma simple.
{{Q1}} dam y {{Q2}} m = {{A1}} m 
{{Q3}} m y {{Q4}} cm = {{A2}} cm</t>
  </si>
  <si>
    <t>Q1: Mín: 10; Máx: 20; Step: 1
Q2: Mín: 1; Máx: 9; Step: 1
Q3: Mín: 10; Máx: 20; Step: 1
Q4: Mín: 1; Máx: 99; Step: 1</t>
  </si>
  <si>
    <t>A1 = {{Q1}}*10 + {{Q2}}
A2 = {{Q3}}*100 + {{Q4}}</t>
  </si>
  <si>
    <t>&lt;p&gt;Para transformar estas medidas en forma simple, hay que pasarlas a la unidad más pequeña.&lt;/p&gt;
Sí falla A1
Tabla:
hm    | dam |m
{{T1}}|{{T2}}|{{Q2}}
Sí falla A2
Tabla:
dam | m      |dm     | cm    
{{T3}}|{{T4}}|{{T5}}{{T6}}</t>
  </si>
  <si>
    <t>T1 = math.floor({{Q1}}/10)
T2 = {{Q1}}-{{T1}}*10
T3 = math.floor({{Q3}}/10)
T4 = {{Q3}}-{{T3}}*10
T5 = math.floor({{Q4}}/10)
T6 = {{Q4}}-{{T5}}*10</t>
  </si>
  <si>
    <t>{
    "id": "M4-MyM-15a-E-1",
    "stimulus": "&lt;p&gt;Expresse os seguintes comprimentos de forma simples.&lt;/p&gt;",
    "template": "&lt;p style=\"text-align: center\"&gt;{{Q1}} dam y {{Q2}} m = {{response}} m&lt;/p&gt;&lt;p style=\"text-align: center\"&gt;{{Q3}} m y {{Q4}} cm = {{response}} cm&lt;/p&gt;",
    "hint": "&lt;p&gt;Uma medida na forma simples é expressa com uma única unidade, enquanto na forma complexa duas ou mais unidades são usadas.&lt;/p&gt;",
    "feedback": "&lt;p&gt;Para transformar essas medidas em uma forma simples, converta-as para a menor unidade.&lt;/p&gt;",
    "seed": {
        "parameters": [
            {
                "name": "Q1",
                "label": null,
                "min": 10,
                "max": 20,
                "step": 1
            },
            {
                "name": "Q2",
                "label": null,
                "min": 1,
                "max": 9,
                "step": 1
            },
            {
                "name": "Q3",
                "label": null,
                "min": 10,
                "max": 20,
                "step": 1
            },
            {
                "name": "Q4",
                "label": null,
                "min": 1,
                "max": 99,
                "step": 1
            }
        ],
        "calculated": [
            {
                "name": "T1",
                "label": "{{function}}",
                "function": "math.floor({{Q1}}/10)",
                "temp": true
            },
            {
                "name": "T2",
                "label": "{{function}}",
                "function": "{{Q1}}-{{T1}}*10",
                "temp": true
            },
            {
                "name": "T3",
                "label": "{{function}}",
                "function": "math.floor({{Q3}}/10)",
                "temp": true
            },
            {
                "name": "T4",
                "label": "{{function}}",
                "function": "{{Q3}}-{{T3}}*10",
                "temp": true
            },
            {
                "name": "T5",
                "label": "{{function}}",
                "function": "math.floor({{Q4}}/10)",
                "temp": true
            },
            {
                "name": "T6",
                "label": "{{function}}",
                "function": "{{Q4}}-{{T5}}*10",
                "temp": true
            },
            {
                "name": "A1",
                "label": "{{function}}",
                "function": "{{Q1}}*10 + {{Q2}}",
                "feedback": "&lt;table style=\"width: 100%;\"&gt;&lt;tbody&gt;&lt;tr&gt;&lt;td style=\"width: 33.3%; text-align: center; background-color: #BDB1FB;\"&gt;&lt;strong&gt;&lt;span style=\"color: rgb(255, 255, 255);\"&gt;hm&lt;/span&gt;&lt;/strong&gt;&lt;/td&gt;&lt;td style=\"width: 33.3%; text-align: center; background-color: #BDB1FB;\"&gt;&lt;strong&gt;&lt;span style=\"color: rgb(255, 255, 255);\"&gt;dam&lt;/span&gt;&lt;/strong&gt;&lt;/td&gt;&lt;td style=\"width: 33.3%; text-align: center; background-color: #BDB1FB;\"&gt;&lt;strong&gt;&lt;span style=\"color: rgb(255, 255, 255);\"&gt;m&lt;/span&gt;&lt;/strong&gt;&lt;/td&gt;&lt;/tr&gt;&lt;tr&gt;&lt;td style=\"width: 33.3%; text-align: center;\"&gt;{{T1}}&lt;/td&gt;&lt;td style=\"width: 33.3%; text-align: center;\"&gt;{{T2}}&lt;/td&gt;&lt;td style=\"width: 33.3%; text-align: center;\"&gt;{{Q2}}&lt;/tr&gt;&lt;/tbody&gt;&lt;/table&gt;"
            },
            {
                "name": "A2",
                "label": "{{function}}",
                "function": "{{Q3}}*100 + {{Q4}}",
                "feedback": "&lt;table style=\"width: 100%;\"&gt;&lt;tbody&gt;&lt;tr&gt;&lt;td style=\"width: 25%; text-align: center; background-color: #BDB1FB;\"&gt;&lt;strong&gt;&lt;span style=\"color: rgb(255, 255, 255);\"&gt;dam&lt;/span&gt;&lt;/strong&gt;&lt;/td&gt;&lt;td style=\"width: 25%; text-align: center; background-color: #BDB1FB;\"&gt;&lt;strong&gt;&lt;span style=\"color: rgb(255, 255, 255);\"&gt;m&lt;/span&gt;&lt;/strong&gt;&lt;/td&gt;&lt;td style=\"width: 25%; text-align: center; background-color: #BDB1FB;\"&gt;&lt;strong&gt;&lt;span style=\"color: rgb(255, 255, 255);\"&gt;dm&lt;/span&gt;&lt;/strong&gt;&lt;/td&gt;&lt;td style=\"width: 25%; text-align: center; background-color: #BDB1FB;\"&gt;&lt;strong&gt;&lt;span style=\"color: rgb(255, 255, 255);\"&gt;cm&lt;/span&gt;&lt;/strong&gt;&lt;/td&gt;&lt;/tr&gt;&lt;tr&gt;&lt;td style=\"width: 25%; text-align: center;\"&gt;{{T3}}&lt;/td&gt;&lt;td style=\"width: 25%; text-align: center;\"&gt;{{T4}}&lt;/td&gt;&lt;td style=\"width: 25%; text-align: center;\"&gt;{{T5}}&lt;/td&gt;&lt;td style=\"width: 25%; text-align: center;\"&gt;{{T6}}&lt;/td&gt;&lt;/tr&gt;&lt;/tbody&gt;&lt;/table&gt;"
            }
        ],
        "uniques": true
    },
    "algorithm": {
        "name": "calculateOperation",
        "params": {
            "method": "equivLiteral"
        }
    }
}</t>
  </si>
  <si>
    <t>M4-MyM-2a</t>
  </si>
  <si>
    <t>Elige la unidad más adecuada para la expresión de una medida de masa</t>
  </si>
  <si>
    <t>Elige la unidad de masa correcta.</t>
  </si>
  <si>
    <t>{{Q2}} tiene una masa de {{Q1}} {{group1}}.</t>
  </si>
  <si>
    <t>Q1= Mín = 30; Máx = 50; Step= 1
Q2= List = Un lavavajillas, Un sofá, Una mesa</t>
  </si>
  <si>
    <t>group1 = g, mg, kg*</t>
  </si>
  <si>
    <t>&lt;p&gt;Para estimar unidades de masa, hay que tener en cuenta que:&lt;/p&gt;
Imagen: M4-MyM-2c-1</t>
  </si>
  <si>
    <t>&lt;p&gt;Para estimar unidades de masa, hay que tener en cuenta que:&lt;/p&gt;
Imagen: M4-MyM-2c-1
&lt;p&gt;La masa de los muebles y los electrodomésticos suele ser mayor que 1 kg.&lt;/p&gt;</t>
  </si>
  <si>
    <t>{"id":"M4-MyM-2a-I-1","stimulus":"&lt;p&gt;Escolha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móveis e eletrodomésticos geralmente é maior que 1 kg.&lt;/p&gt;","seed":{"parameters":[{"name":"Q1","label":null,"min":30,"max":50,"step":1},{"name":"Q2","list":["Uma lava-louças","Um sofá","Uma mesa"]}],"calculated":[{"name":"A1","label":"g","group":1,"incorrect":true},{"name":"A2","label":"mg","group":1,"incorrect":true},{"name":"A3","label":"kg","group":1}],"uniques":true},"algorithm":{"name":"groupResponses","template":"Cloze with drop down"}}</t>
  </si>
  <si>
    <t>La masa de una pluma de {{Q2}} es de unos {{Q1}} {{group1}}.</t>
  </si>
  <si>
    <t>Q1 = List = 7, 8, 9, 10
Q2 = List = gallina, halcón, paloma</t>
  </si>
  <si>
    <t>group1 = g, mg*, kg</t>
  </si>
  <si>
    <t>&lt;p&gt;Para estimar unidades de masa, hay que tener en cuenta que:&lt;/p&gt;
Imagen: M4-MyM-2c-1
&lt;p&gt;La masa de una pluma es de unos 8 mg.&lt;/p&gt;</t>
  </si>
  <si>
    <t>{"id":"M4-MyM-2a-I-2","stimulus":"&lt;p&gt;Escolha a unidade de massa correta.&lt;/p&gt;","template":"&lt;p&gt;A massa de uma pena de {{Q2}} é aproximadamente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uma pena é de cerca de 8 mg.&lt;/p&gt;","seed":{"parameters":[{"name":"Q1","label":null,"min":30,"max":50,"step":1},{"name":"Q2","list":["galinha","falcão","pomba"]}],"calculated":[{"name":"A1","label":"g","group":1,"incorrect":true},{"name":"A2","label":"mg","group":1},{"name":"A3","label":"kg","group":1,"incorrect":true}],"uniques":true},"algorithm":{"name":"groupResponses","template":"Cloze with drop down"}}</t>
  </si>
  <si>
    <t>Q1 = Min = 140; Max = 160; Step = 1
Q2 = List = Un melocotón, Una manzana, Una pera</t>
  </si>
  <si>
    <t>group1 = g*, mg, kg</t>
  </si>
  <si>
    <t>&lt;p&gt;Para estimar unidades de masa, hay que tener en cuenta que:&lt;/p&gt;
Imagen: M4-MyM-2c-1
&lt;p&gt;La masa de una pieza de fruta suele estar cerca de los 200 g.&lt;/p&gt;</t>
  </si>
  <si>
    <t>{"id":"M4-MyM-2a-I-3","stimulus":"&lt;p&gt;Escolha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 fruto é geralmente próxima de 200 g.&lt;/p&gt;","seed":{"parameters":[{"name":"Q1","label":null,"min":140,"max":160,"step":1},{"name":"Q2","list":["Um pêssego","Uma maçã","Uma pêra"]}],"calculated":[{"name":"A1","label":"g","group":1},{"name":"A2","label":"mg","group":1,"incorrect":true},{"name":"A3","label":"kg","group":1,"incorrect":true}],"uniques":true},"algorithm":{"name":"groupResponses","template":"Cloze with drop down"}}</t>
  </si>
  <si>
    <t>Escribe, en forma abreviada, con cuál de las siguientes unidades de masa se expresan mejor estas medidas: kilogramos, gramos o miligramos.
La masa de {{Q1}} se expresa mejor en {{A1}}.
La masa de {{Q2}} se expresa mejor en {{A2}}.
La masa de {{Q3}} se expresa mejor en {{A3}}.</t>
  </si>
  <si>
    <t>Q1 = List = un móvil, una goma de borrar, un bolígrafo
Q2 = List = un grano de azúcar, una gota de agua
Q3 = List = un niño, una niña, un brik de leche</t>
  </si>
  <si>
    <t>A1 = "g"
A2 = "mg"
A3 = "kg"</t>
  </si>
  <si>
    <t>&lt;p&gt;Para estimar unidades de masa, hay que tener en cuenta que:&lt;/p&gt;
Imagen: M4-MyM-2a</t>
  </si>
  <si>
    <t>&lt;p&gt;Para estimar unidades de masa, hay que tener en cuenta que:&lt;/p&gt;
Imagen: M4-MyM-2c</t>
  </si>
  <si>
    <t>{"id":"M4-MyM-2a-E-1","stimulus":"&lt;p&gt;Escreva, de forma abreviada, com qual das seguintes unidades de massa essas medidas são melhor expressas: quilogramas, gramas ou miligramas.&lt;/p&gt;","template":"&lt;p&gt;A massa de {{Q1}} é melhor expressa em {{response}}.&lt;/p&gt;&lt;p&gt;A massa de {{Q2}} é melhor expressa em {{response}} .&lt;/p&gt;&lt;p&gt;A massa de {{Q3}} é melhor expressa em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width=\"450\"&gt;&lt;/img&gt;&lt;/div&gt;","seed":{"parameters":[{"name":"Q1","label":null,"list":["um celular","uma borracha","uma caneta"]},{"name":"Q2","label":null,"list":["um grão de açúcar","uma gota d'água"]},{"name":"Q3","label":null,"list":["um menino","uma menina","uma caixa de leite"]}],"calculated":[{"name":"A1","label":"g"},{"name":"A2","label":"mg"},{"name":"A3","label":"kg"}],"uniques":true},"algorithm":{"name":"calculateOperation","template":"Cloze with text"}}</t>
  </si>
  <si>
    <t>Escribe, en forma abreviada, con cuál de las siguientes unidades de masa se expresan mejor estas medidas: kilogramos, gramos o miligramos.
La masa de {{Q2}} se expresa mejor en {{A2}}.
La masa de {{Q1}} se expresa mejor en {{A1}}.
La masa de {{Q3}} se expresa mejor en {{A3}}.</t>
  </si>
  <si>
    <t>Q1 = List = un grano de azúcar, una gota de agua
Q2 = List = un niño, una niña, un brik de leche
Q3 = List = un móvil, una goma de borrar, un bolígrafo</t>
  </si>
  <si>
    <t>A1 = "mg"
A2 = "kg"
A3 = "g"</t>
  </si>
  <si>
    <t>&lt;p&gt;Para estimar unidades de masa, hay que tener en cuenta que:&lt;/p&gt;
Imagen: M4-MyM-2a</t>
  </si>
  <si>
    <t>{
    "id": "M4-MyM-2a-E-2",
    "stimulus": "&lt;p&gt;Escreva, de forma abreviada, com qual das seguintes unidades de massa essas medidas são melhor expressas: quilogramas, gramas ou miligramas.&lt;/p&gt;",
    "template": "&lt;p&gt;A massa de {{Q2}} é melhor expressa em {{response}}.&lt;/p&gt;&lt;p&gt;A massa de {{Q1}} é melhor expressa em {{response}}.&lt;/p&gt;&lt;p&gt;A massa de {{Q3}}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"kg"
            },
            {
                "name": "A2",
                "label": "mg"
            },
            {
                "name": "A3",
                "label": "g"
            }
        ],
        "uniques": true
    },
    "algorithm": {
        "name": "calculateOperation",
        "template": "Cloze with text"
    }
}</t>
  </si>
  <si>
    <t>Escribe, en forma abreviada, con cuál de las siguientes unidades de masa se expresan mejor estas medidas: kilogramos, gramos o miligramos.
La masa de {{Q3}} se expresa mejor en {{A3}}.
La masa de {{Q2}} se expresa mejor en {{A2}}.
La masa de {{Q1}} se expresa mejor en {{A1}}.</t>
  </si>
  <si>
    <t>Q1 = List = un niño, una niña, un brik de leche
Q2 = List = un móvil, una goma de borrar, un bolígrafo
Q3 = List = un grano de azúcar, una gota de agua</t>
  </si>
  <si>
    <t>A1 = "kg"
A2 = "g"
A3 = "mg"</t>
  </si>
  <si>
    <t>{
    "id": "M4-MyM-2a-E-3",
    "stimulus": "&lt;p&gt;Escreva, de forma abreviada, com qual das seguintes unidades de massa essas medidas são melhor expressas: quilogramas, gramas ou miligramas.&lt;/p&gt;",
    "template": "&lt;p&gt;A massa de {{Q3}} é melhor expressa em {{response}}.&lt;/p&gt;&lt;p&gt;A massa de {{Q2}} é melhor expressa em {{response}}.&lt;/p&gt;&lt;p&gt;A massa de {{Q1}}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"g"
            },
            {
                "name": "A2",
                "label": "kg"
            },
            {
                "name": "A3",
                "label": "mg"
            }
        ],
        "uniques": true
    },
    "algorithm": {
        "name": "calculateOperation",
        "template": "Cloze with text"
    }
}</t>
  </si>
  <si>
    <t>M4-MyM-2b</t>
  </si>
  <si>
    <t>Calcula conversiones de unidades de masa ()</t>
  </si>
  <si>
    <t>Indica cuál de estas equivalencias es correcta.
{{Q1}} hg = {{T1}} dg* 
{{Q2}} hg = {{T2}} dg
{{Q3}} hg = {{T3}} dg
{{Q4}} dg = {{T4}} dag*
{{Q5}} dg = {{T5}} dag
{{Q6}} dg = {{T6}} dag
{{Q7}} dag = {{T7}} cg*
{{Q8}} dag = {{T8}} cg
{{Q9}} dag = {{T9}} cg
(3 opciones)</t>
  </si>
  <si>
    <t>Q1= Mín = 10; Máx = 999; Step= 1 
Q2= Mín = 10; Máx = 999; Step= 1 
Q3= Mín = 10; Máx = 999; Step= 1
Q4= Mín = 10; Máx = 999; Step= 1
Q5= Mín = 10; Máx = 999; Step= 1
Q6= Mín = 10; Máx = 999; Step= 1
Q7= Mín = 10; Máx = 999; Step= 1
Q8= Mín = 10; Máx = 999; Step= 1
Q9= Mín = 10; Máx = 999; Step= 1</t>
  </si>
  <si>
    <t>T1 = {{Q1}}*1000
T2 = {{Q2}}*100
T3 = {{Q3}}*10
T4 = {{Q1}}/100
T5 = {{Q2}}/10
T6 = {{Q3}}/1000
T7 = {{Q1}}*1000
T8 = {{Q2}}*100
T9 = {{Q3}}*10</t>
  </si>
  <si>
    <t>&lt;p&gt;Utiliza esta tabla para convertir una unidad de masa en otra.&lt;/p&gt;
Imagen: M4-MyM-2b-1</t>
  </si>
  <si>
    <t xml:space="preserve">&lt;p&gt;Utiliza esta tabla para convertir una unidad de masa en otra.&lt;/p&gt;
Imagen: M4-MyM-2b-1
A2 = {{Q2}} hg = {{Q2}} × 1 000 = {{T10}} dg
A3 = {{Q3}} hg = {{Q3}} × 1 000 = {{T11}} dg
A5 = {{Q5}} dg = {{Q5}} : 100 = {{T12}} dag
A6 = {{Q6}} dg = {{Q6}} : 100 = {{T13}} dag
A8 = {{Q8}} dag = {{Q8}} × 1 000 = {{T14}} cg
A9 = {{Q9}} dag = {{Q9}} × 1 000 = {{T15}} cg
</t>
  </si>
  <si>
    <t>T10 = {{Q2}}*1000
T11 = {{Q3}}*1000
T12 = {{Q5}}/100
T13 = {{Q6}}/100
T14 = {{Q8}}*1000
T15 = {{Q9}}*1000</t>
  </si>
  <si>
    <t>{"id":"M4-MyM-2b-I-1","stimulus":"&lt;p&gt;Indique qual das seguintes equivalências está correta.&lt;/p&gt;","hint":"&lt;p&gt;Use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name":"Q3","label":null,"min":10,"max":999,"step":1},{"name":"Q4","label":null,"min":10,"max":999,"step":1},{"name":"Q5","label":null,"min":10,"max":999,"step":1},{"name":"Q6","label":null,"min":10,"max":999,"step":1},{"name":"Q7","label":null,"min":10,"max":999,"step":1},{"name":"Q8","label":null,"min":10,"max":999,"step":1},{"name":"Q9","label":null,"min":10,"max":999,"step":1}],"calculated":[{"name":"T1","label":"{{function}}","function":"{{Q1}}*1000","temp":true},{"name":"T2","label":"{{function}}","function":"{{Q2}}*100","temp":true},{"name":"T3","label":"{{function}}","function":"{{Q3}}*10","temp":true},{"name":"T4","label":"{{function}}","function":"{{Q4}}/100","temp":true},{"name":"T5","label":"{{function}}","function":"{{Q5}}/10","temp":true},{"name":"T6","label":"{{function}}","function":"{{Q6}}/1000","temp":true},{"name":"T7","label":"{{function}}","function":"{{Q7}}*1000","temp":true},{"name":"T8","label":"{{function}}","function":"{{Q8}}*100","temp":true},{"name":"T9","label":"{{function}}","function":"{{Q9}}*10","temp":true},{"name":"T10","label":"{{function}}","function":"{{Q2}}*1000","temp":true},{"name":"T11","label":"{{function}}","function":"{{Q3}}*1000","temp":true},{"name":"T12","label":"{{function}}","function":"{{Q5}}/100","temp":true},{"name":"T13","label":"{{function}}","function":"{{Q6}}/100","temp":true},{"name":"T14","label":"{{function}}","function":"{{Q8}}*1000","temp":true},{"name":"T15","label":"{{function}}","function":"{{Q9}}*1000","temp":true},{"name":"A1","label":"{{function}}","function":"{{Q1}} hg = {{T1}} dg"},{"name":"A2","label":"{{function}}","function":"{{Q2}} hg = {{T2}} dg","incorrect":true,"feedback":"{{Q2}} hg = {{Q2}} × 1 000 = {{T10}} dg"},{"name":"A3","label":"{{function}}","function":"{{Q3}} hg = {{T3}} dg","incorrect":true,"feedback":"{{Q3}} hg = {{Q3}} × 1 000 = {{T11}} dg"},{"name":"A4","label":"{{function}}","function":"{{Q4}} dg = {{T4}} dag"},{"name":"A5","label":"{{function}}","function":"{{Q5}} dg = {{T5}} dag","incorrect":true,"feedback":"{{Q5}} dg = {{Q5}} : 100 = {{T12}} dag"},{"name":"A6","label":"{{function}}","function":"{{Q6}} dg = {{T6}} dag","incorrect":true,"feedback":"{{Q6}} dg = {{Q6}} : 100 = {{T13}} dag"},{"name":"A7","label":"{{function}}","function":"{{Q7}} dag = {{T7}} cg"},{"name":"A8","label":"{{function}}","function":"{{Q8}} dag = {{T8}} cg","incorrect":true,"feedback":"{{Q8}} dag = {{Q8}} × 1 000 = {{T14}} cg"},{"name":"A9","label":"{{function}}","function":"{{Q9}} dag = {{T9}} cg","incorrect":true,"feedback":"{{Q9}} dag = {{Q9}} × 1 000 = {{T15}} cg"}],"uniques":true},"algorithm":{"name":"trueFalse","template":"Multiple choice – standard","params":{"countCorrect":1,"countIncorrect":2,"showCheckIcon":false,
            "columns": 3
        }
    }
}</t>
  </si>
  <si>
    <t>Calcula las conversiones de las siguientes masas.</t>
  </si>
  <si>
    <t>{{Q1}} g = {{A1}} dg
{{Q2}} mg = {{A2}} dg</t>
  </si>
  <si>
    <t>Q1= Mín = 10; Máx = 999; Step= 1
Q2= Mín = 10; Máx = 999; Step= 1</t>
  </si>
  <si>
    <t>A1 = {{Q1}}*10
A2 = {{Q2}}/100</t>
  </si>
  <si>
    <t>&lt;p&gt;Utiliza esta tabla para convertir una unidad de masa en otra.&lt;/p&gt;
Imagen: M4-MyM-2b-1
A1 = {{Q1}} g × 10 = {{A1}} dg
A2 = {{Q2}} mg : 100 = {{A2}} dg</t>
  </si>
  <si>
    <t>{"id":"M4-MyM-2b-E-1","stimulus":"&lt;p&gt;Calcule as conversões de unidade das seguintes medidas massas.&lt;/p&gt;","template":"&lt;p style=\"text-align: center\"&gt;{{Q1}} g = {{response}} dg&lt;/p&gt;&lt;p style=\"text-align: center\"&gt;{{Q2}} mg = {{response}} dg&lt;/p&gt;","hint":"&lt;p&gt;Use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width=\"400\"&gt;&lt;/img&gt;&lt;/div&gt;","seed":{"parameters":[{"name":"Q1","label":null,"min":10,"max":999,"step":1},{"name":"Q2","label":null,"min":10,"max":999,"step":1}],"calculated":[{"name":"A1","label":"{{function}}","function":"{{Q1}}*10","feedback":"{{Q1}} g × 10 = {{function}} dg"},{"name":"A2","label":"{{function}}","function":"{{Q2}}/100","feedback":"{{Q2}} mg : 100 = {{function}} dg"}],"uniques":true},"algorithm":{"name":"calculateOperation","params":{"method":"equivLiteral","keyboard":"INTERMEDIATE"}}}</t>
  </si>
  <si>
    <t>{{Q1}} g = {{A1}} cg
{{Q2}} dag = {{A2}} hg</t>
  </si>
  <si>
    <t>A1 = {{Q1}}*100
A2 = {{Q2}}/10</t>
  </si>
  <si>
    <t>&lt;p&gt;Utiliza esta tabla para convertir una unidad de masa en otra.&lt;/p&gt;
Imagen: M4-MyM-2b-1
A1 = {{Q1}} g × 100 = {{A1}} cg
A2 = {{Q2}} dag : 10 = {{A2}} hg</t>
  </si>
  <si>
    <t>{"id":"M4-MyM-2b-E-2","stimulus":"&lt;p&gt;Calcule as conversões de unidade das seguintes medidas massas.&lt;/p&gt;","template":"&lt;p style=\"text-align: center\"&gt;{{Q1}} g = {{response}} cg&lt;/p&gt;&lt;p style=\"text-align: center\"&gt;{{Q2}} dag = {{response}} hg&lt;/p&gt;","hint":"&lt;p&gt;Use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width=\"400\"&gt;&lt;/img&gt;&lt;/div&gt;","seed":{"parameters":[{"name":"Q1","label":null,"min":10,"max":999,"step":1},{"name":"Q2","label":null,"min":10,"max":999,"step":1}],"calculated":[{"name":"A1","label":"{{function}}","function":"{{Q1}}*100","feedback":"{{Q1}} g × 100 = {{function}} cg"},{"name":"A2","label":"{{function}}","function":"{{Q2}}/10","feedback":"{{Q2}} dag : 10 = {{function}} hg"}],"uniques":true},"algorithm":{"name":"calculateOperation","params":{"method":"equivLiteral","keyboard":"INTERMEDIATE"}}}</t>
  </si>
  <si>
    <t>{{Q1}} g = {{A1}} kg
{{Q2}} dg = {{A2}} dag</t>
  </si>
  <si>
    <t>A1 = {{Q1}}/1000
A2 = {{Q2}}/100</t>
  </si>
  <si>
    <t>&lt;p&gt;Utiliza esta tabla para convertir una unidad de masa en otra.&lt;/p&gt;
Imagen: M4-MyM-2b-1
A1 = {{Q1}} g : 1 000 = {{A1}} kg
A2 = {{Q2}} dg : 100 = {{A2}} dag</t>
  </si>
  <si>
    <t>{"id":"M4-MyM-2b-E-3","stimulus":"&lt;p&gt;Calcule as conversões de unidade das seguintes medidas massas.&lt;/p&gt;","template":"&lt;p style=\"text-align: center\"&gt;{{Q1}} g = {{response}} kg&lt;/p&gt;&lt;p style=\"text-align: center\"&gt;{{Q2}} dg = {{response}} dag&lt;/p&gt;","hint":"&lt;p&gt;Use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width=\"400\"&gt;&lt;/img&gt;&lt;/div&gt;","seed":{"parameters":[{"name":"Q1","label":null,"min":10,"max":999,"step":1},{"name":"Q2","label":null,"min":10,"max":999,"step":1}],"calculated":[{"name":"A1","label":"{{function}}","function":"{{Q1}}/1000","feedback":"{{Q1}} g : 1000 = {{function}} kg"},{"name":"A2","label":"{{function}}","function":"{{Q2}}/100","feedback":"{{Q2}} dg : 100 = {{function}} dag"}],"uniques":true},"algorithm":{"name":"calculateOperation","params":{"method":"equivLiteral","keyboard":"INTERMEDIATE"}}}</t>
  </si>
  <si>
    <t>Aída ha comprado {{Q1}} kg de cerezas. ¿A cuántos gramos equivalen?</t>
  </si>
  <si>
    <t>Ha comprado {{A1}} g de cerezas.</t>
  </si>
  <si>
    <t>Q1= Mín = 1; Máx = 8; Step= 1</t>
  </si>
  <si>
    <t>A1 = {{Q1}}*1000</t>
  </si>
  <si>
    <t>¿Cuántos kilogramos de cerezas ha comprado Aída?
Ha comprado &lt;span class=\"no-break\"&gt;{{A2}} kg.&lt;/span&gt;
Cloze math
A2 = {{Q1}}</t>
  </si>
  <si>
    <t>¿Qué pide el enunciado?
Convertir los kilogramos en gramos.*
Convertir los gramos en kilogramos.
Convertir los kilogramos en miligramos.</t>
  </si>
  <si>
    <t>¿En qué tabla están las conversiones de unidades correctas?
M4-MyM-2b-1*
M4-MyM-2b-2
M4-MyM-2b-3
(Single choice)</t>
  </si>
  <si>
    <t>Realiza la siguiente operación para obtener los gramos de cerezas.
{{Q1}} kg = {{Q1}} × 1 000 = {{A1}} g
(Cloze math)
A3 = {{Q1}}*1000</t>
  </si>
  <si>
    <t>{"id":"M4-MyM-2b-A-1","seed":{"parameters":[{"name":"Q1","label":null,"min":1,"max":8,"step":1}],"uniques":true},"scaffolding":[{"id":"step-0","stimulus":"&lt;p&gt;Aline comprou {{Q1}} kg de cerejas. Quantos gramas de cereja ela comprou?&lt;/p&gt;","template":"&lt;p&gt;Ela comprou {{response}} g de cerejas.&lt;/p&gt;","seed":{"parameters":[],"calculated":[{"name":"0-A1","label":"{{function}}","function":"{{Q1}}*1000"}]},"algorithm":{"name":"calculateOperation","params":{"method":"equivLiteral","keyboard":"INTERMEDIATE"}}},{"id":"step-1","stimulus":"&lt;p&gt;Quantos quilos de cerejas Aline comprou?&lt;/p&gt;","template":"&lt;p&gt;Ela comprou &lt;span class=\"no-break\"&gt;{{response}} kg.&lt;/span&gt;&lt;/p&gt;","seed":{"calculated":[{"name":"1-A2","label":"{{function}}","function":"{{Q1}}"}]},"algorithm":{"name":"calculateOperation","params":{"method":"equivLiteral","keyboard":"INTERMEDIATE"}}},{"id":"step-2","stimulus":"&lt;p&gt;O que o enunciado pede?&lt;/p&gt;","seed":{"calculated":[{"name":"2-A1","label":"&lt;p&gt;Converter quilogramas para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gramas de cereja Aline comprou.&lt;/p&gt;","template":"&lt;p style=\"text-align: center\"&gt;{{Q1}} kg = {{Q1}} × 1 000 = {{response}} g&lt;/p&gt;","seed":{"calculated":[{"name":"4-A1","label":"{{function}}","function":"{{Q1}}*1000"}]},"algorithm":{"name":"calculateOperation","params":{"method":"equivSymbolic","decimalPlaces":2,"keyboard":"INTERMEDIATE"}}}]}</t>
  </si>
  <si>
    <t>David necesita {{Q1}} g de mantequilla para hacer un postre. ¿A cuántos hectogramos equivalen?</t>
  </si>
  <si>
    <t>Necesita {{A1}} hg de mantequilla.</t>
  </si>
  <si>
    <t>Q1= Mín = 101; Máx = 199; Step= 1</t>
  </si>
  <si>
    <t>A1 = {{Q1}}/100</t>
  </si>
  <si>
    <t>¿Cuántos gramos de mantequilla se necesitan para el postre?
Se necesitan &lt;span class=\"no-break\"&gt;{{A2}} g de mantequilla.&lt;/span&gt;
Cloze math
A2 = {{Q1}}</t>
  </si>
  <si>
    <t>¿Qué pide el enunciado?
Convertir los kilogramos en gramos.
Convertir los gramos en hectogramos.*
Convertir los gramos en miligramos.</t>
  </si>
  <si>
    <t>Realiza la siguiente operación para obtener los hectogramos de mantequilla.
{{Q1}} g = {{Q1}} : 100 = {{A1}} hg
(Cloze math)
A3 = {{Q1}}/100</t>
  </si>
  <si>
    <t>{"id":"M4-MyM-2b-A-2","seed":{"parameters":[{"name":"Q1","label":null,"min":101,"max":199,"step":1}],"uniques":true},"scaffolding":[{"id":"step-0","stimulus":"&lt;p&gt;Danilo precisa de {{Q1}} g de manteiga para fazer uma sobremesa. Essa medida equivale a quantos hectogramas?&lt;/p&gt;","template":"&lt;p&gt;A medida equivale a {{response}} hg de manteiga.&lt;/p&gt;","seed":{"parameters":[],"calculated":[{"name":"0-A1","label":"{{function}}","function":"{{Q1}}/100"}]},"algorithm":{"name":"calculateOperation","params":{"method":"equivLiteral","keyboard":"INTERMEDIATE"}}},{"id":"step-1","stimulus":"&lt;p&gt;Quantos gramas de manteiga são necessários para a sobremesa?&lt;/p&gt;","template":"&lt;p&gt;São necessários &lt;span class=\"no-break\"&gt;{{response}} g de manteiga.&lt;/span&gt;&lt;/p&gt;","seed":{"calculated":[{"name":"1-A2","label":"{{function}}","function":"{{Q1}}"}]},"algorithm":{"name":"calculateOperation","params":{"method":"equivLiteral","keyboard":"INTERMEDIATE"}}},{"id":"step-2","stimulus":"&lt;p&gt;O que pede o enunciado?&lt;/p&gt;","seed":{"calculated":[{"name":"2-A1","label":"&lt;p&gt;Converter quilogramas para gramas.&lt;/p&gt;","incorrect":true},{"name":"2-A2","label":"&lt;p&gt;Converter gramas para hectogramas.&lt;/p&gt;"},{"name":"2-A3","label":"&lt;p&gt;Converter 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hectogramas de manteiga serão necessários.&lt;/p&gt;","template":"&lt;p style=\"text-align: center\"&gt;{{Q1}} g = {{Q1}} : 100 = {{response}} hg&lt;/p&gt;","seed":{"calculated":[{"name":"4-A1","label":"{{function}}","function":"{{Q1}}/100"}]},"algorithm":{"name":"calculateOperation","params":{"method":"equivSymbolic","decimalPlaces":2,"keyboard":"INTERMEDIATE"}}}]}</t>
  </si>
  <si>
    <t>Isabel y Diego han comprado {{Q1}} dag de fresas para hacer macedonia. ¿A cuántos kilogramos equivalen?</t>
  </si>
  <si>
    <t>Han comprado {{A1}} kg de fresas.</t>
  </si>
  <si>
    <t>Q1= Mín = 20; Máx = 50; Step= 1</t>
  </si>
  <si>
    <t>¿Cuántos decagramos pesan las fresas?
Pesa &lt;span class=\"no-break\"&gt;{{A2}} dag.&lt;/span&gt;
Cloze math
A2 = {{Q1}}</t>
  </si>
  <si>
    <t>¿Qué pide el enunciado?
Convertir los decagramos en gramos.
Convertir los gramos en kilogramos.
Convertir los decagramos en kilogramos.*</t>
  </si>
  <si>
    <t>Realiza la siguiente operación para obtener los kilogramos de fresas.
{{Q1}} dag = {{Q1}} : 100 = {{A1}} kg
(Cloze math)
A3 = {{Q1}}/100</t>
  </si>
  <si>
    <t>{"id":"M4-MyM-2b-A-3","seed":{"parameters":[{"name":"Q1","label":null,"min":20,"max":50,"step":1}],"uniques":true},"scaffolding":[{"id":"step-0","stimulus":"&lt;p&gt;Isabel e Diego compraram {{Q1}} dag de morango para fazer uma salada de frutas. Quantos quilogramas de morango foram comprados?&lt;/p&gt;","template":"&lt;p&gt;Eles compraram {{response}} kg de morango.&lt;/p&gt;","seed":{"parameters":[],"calculated":[{"name":"0-A1","label":"{{function}}","function":"{{Q1}}/100"}]},"algorithm":{"name":"calculateOperation","params":{"method":"equivLiteral","keyboard":"INTERMEDIATE"}}},{"id":"step-1","stimulus":"&lt;p&gt;Quantos decagramas de morango foram comprados?&lt;/p&gt;","template":"&lt;p&gt;Foram comprados &lt;span class=\"no-break\"&gt;{{response}} dag.&lt;/span&gt;&lt;/p&gt;","seed":{"calculated":[{"name":"1-A2","label":"{{function}}","function":"{{Q1}}"}]},"algorithm":{"name":"calculateOperation","params":{"method":"equivLiteral","keyboard":"INTERMEDIATE"}}},{"id":"step-2","stimulus":"&lt;p&gt;O que pede o enunciado?&lt;/p&gt;","seed":{"calculated":[{"name":"2-A1","label":"&lt;p&gt;Converter decagramas para gramas.&lt;/p&gt;","incorrect":true},{"name":"2-A2","label":"&lt;p&gt;Converter gramas para quilogramas.&lt;/p&gt;","incorrect":true},{"name":"2-A3","label":"&lt;p&gt;Converter decagramas para quilogramas.&lt;/p&gt;"}]},"algorithm":{"name":"trueFalse","template":"Multiple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quilogramas de morango foram comprados.&lt;/p&gt;","template":"&lt;p style=\"text-align: center\"&gt;{{Q1}} dag = {{Q1}} : 100 = {{response}} kg&lt;/p&gt;","seed":{"calculated":[{"name":"4-A1","label":"{{function}}","function":"{{Q1}}/100"}]},"algorithm":{"name":"calculateOperation","params":{"method":"equivSymbolic","decimalPlaces":2,"keyboard":"INTERMEDIATE"}}}]}</t>
  </si>
  <si>
    <t>M4-MyM-2c</t>
  </si>
  <si>
    <t>Compara y ordena medidas de masa ()</t>
  </si>
  <si>
    <t>Ordena de mayor a menor las siguientes medidas de masa.
{{Q1}} {{Q9}}
{{Q2}} {{Q9}}
{{Q3}} {{Q9}}
{{Q4}} {{Q9}}</t>
  </si>
  <si>
    <t>Q1= Mín = 1;Máx = 100; Step= 1
Q2= Mín = 1;Máx = 100; Step= 1
Q3= Mín = 1;Máx = 100; Step= 1
Q4= Mín = 1;Máx = 100; Step= 1
Q9 Lista= mg, dg, cg, g, dag, hg, kg</t>
  </si>
  <si>
    <t>{"id":"M4-MyM-2c-I-1","stimulus":"&lt;p&gt;Arraste e ordene as seguintes medidas de massa da maior para a menor.&lt;/p&gt;","template":"&lt;p style=\"text-align:center;\"&gt;{{response}} &gt; {{response}} &gt; {{response}}&lt;/p&gt;","feedback":"&lt;p&gt;Como as medidas estão expressas na mesma unidade, basta comparar os números a partir dos algarismos à esquerda.&lt;/p&gt;","hint":"&lt;p&gt;Como as medidas estão expressas na mesma unidade, basta comparar os números a partir dos algarismos à esquerda.&lt;/p&gt;","seed":{"parameters":[{"name":"Q1","label":null,"min":1,"max":100,"step":1},{"name":"Q2","label":null,"min":1,"max":100,"step":1},{"name":"Q3","label":null,"min":1,"max":100,"step":1},{"name":"Q9","label":null,"list":["mg","dg","cg","g","dag","hg","kg"]}],"calculated":[{"name":"A1","label":"{{function}} {{Q9}}","function":"math.max({{Q1}}, {{Q2}}, {{Q3}})"},{"name":"A2","label":"{{function}} {{Q9}}","function":"Lemonlib.round({{Q1}}+{{Q2}}+{{Q3}}-math.min({{Q1}}, {{Q2}}, {{Q3}})-math.max({{Q1}}, {{Q2}}, {{Q3}}), 2)"},{"name":"A3","label":"{{function}} {{Q9}}","function":"math.min({{Q1}}, {{Q2}}, {{Q3}})"}],"uniques":true},"algorithm":{"name":"calculateOperation","template":"Cloze with drag &amp; drop","params":{"keyboard":"INTERMEDIATE"}}}</t>
  </si>
  <si>
    <t>Ordena de menor a mayor las siguientes medidas de masa.
{{T1}} cg
{{T2}} dg
{{Q3}} g
{{T4}} dag</t>
  </si>
  <si>
    <t>Q1= Mín = 1;Máx = 100; Step= 1
Q2= Mín = 1;Máx = 100; Step= 1
Q3= Mín = 1;Máx = 100; Step= 1
Q4= Mín = 1;Máx = 100; Step= 1</t>
  </si>
  <si>
    <t>T1 = {{Q1}}*100
T2 = {{Q2}}*10
T4 = {{Q4}}/10</t>
  </si>
  <si>
    <t>¿Qué pide el enunciado?
Ordenar las medidas de masa de mayor a menor.
Ordenar las medidas de masa de menor a mayor.*
Averiguar la medida de masa de mayor peso.
[single choice]</t>
  </si>
  <si>
    <t>Para ordenar las distintas medidas, hay que expresarlas en la misma unidad. ¿En qué tabla están las conversiones de unidades correctas?
Imagen M4-MyM-2c-1*
Imagen M4-MyM-2c-2
Imagen M4-MyM-2c-3
(Single choice)</t>
  </si>
  <si>
    <t>Con la ayuda de la anterior tabla de conversiones, convierte todas las cantidades a gramos.
{{T1}} cg = {{T1}} : 100 = {{A1}} g
{{T2}} dg = {{T2}} : 10 = {{A2}} g 
{{Q3}} g
{{T4}} dag = {{T4}} × 10 = {{A4}} g 
[cloze with math]
T1 = {{Q1}}*100
T2 = {{Q2}}*10
T4 = {{Q4}}/10
[Respuesta: A1={{Q1}}]
[Respuesta: A2={{Q2}}]
[Respuesta: A4={{Q4}}]</t>
  </si>
  <si>
    <t>Con los resultados anteriores, ordena las medidas de masa de menor a mayor.
{{T1}} cg = {{Q1}} g 
{{T2}} dg = {{Q2}} g
{{Q3}} g
{{T4}} dag = {{Q4}} g
[order list]
T1 = {{Q1}}*100
T2 = {{Q2}}*10
T4 = {{Q4}}/10</t>
  </si>
  <si>
    <t>{
    "id": "M4-MyM-2c-E-1",
    "seed": {
        "parameters": [
            {
                "name": "Q1",
                "label": null,
                "min": 1,
                "max": 100,
                "step": 1
            },
            {
                "name": "Q2",
                "label": null,
                "min": 1,
                "max": 100,
                "step": 1
            },
            {
                "name": "Q3",
                "label": null,
                "min": 1,
                "max": 100,
                "step": 1
            },
            {
                "name": "Q4",
                "label": null,
                "min": 1,
                "max": 100,
                "step": 1
            }
        ],
        "uniques": true
    },
    "scaffolding": [
        {
            "id": "step-0",
            "stimulus": "&lt;p&gt;Arraste e ordene as seguintes medidas de massa da menor para a maior. Coloque-as de cima para baixo.&lt;/p&gt;",
            "seed": {
                "parameters": [],
                "calculated": [
                    {
                        "name": "T1",
                        "label": "{{function}}",
                        "function": "{{Q1}}*100",
                        "temp": true
                    },
                    {
                        "name": "T2",
                        "label": "{{function}}",
                        "function": "{{Q2}}*10",
                        "temp": true
                    },
                    {
                        "name": "T4",
                        "label": "{{function}}",
                        "function": "{{Q4}}/10",
                        "temp": true
                    },
                    {
                        "name": "A1",
                        "label": "{{T1}} cg",
                        "function": "{{Q1}}"
                    },
                    {
                        "name": "A2",
                        "label": "{{T2}} cg",
                        "function": "{{Q2}}"
                    },
                    {
                        "name": "A3",
                        "label": "{{Q3}} g",
                        "function": "{{Q3}}"
                    },
                    {
                        "name": "A4",
                        "label": "{{T4}} dag",
                        "function": "{{Q4}}"
                    }
                ]
            },
            "algorithm": {
                "name": "orderNumbers",
                "params": {
                    "order": "asc"
                }
            }
        },
        {
            "id": "step-1",
            "stimulus": "&lt;p&gt;O que pede o enunciado?&lt;/p&gt;",
            "seed": {
                "calculated": [
                    {
                        "name": "1-A1",
                        "label": "&lt;p&gt;Ordenar as medidas de massa da maior para a menor.&lt;/p&gt;",
                        "incorrect": true
                    },
                    {
                        "name": "1-A2",
                        "label": "&lt;p&gt;Ordenar as medidas de massa da menor para a maior.&lt;/p&gt;"
                    },
                    {
                        "name": "1-A3",
                        "label": "&lt;p&gt;Encontrar a medida de massa mais pesada.&lt;/p&gt;",
                        "incorrect": true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src=\"https://blueberry-assets.oneclick.es/M4_MyM_2c_1.svg\" width=\"450\"&gt;&lt;/img&gt;&lt;/div&gt;"
                    },
                    {
                        "name": "2-A2",
                        "label": "&lt;div style=\"display:flex; justify-content:center;\"&gt;&lt;img src=\"https://blueberry-assets.oneclick.es/M4_MyM_2c_2.svg\" width=\"450\"&gt;&lt;/img&gt;&lt;/div&gt;",
                        "incorrect": true
                    },
                    {
                        "name": "2-A2",
                        "label": "&lt;div style=\"display:flex; justify-content:center;\"&gt;&lt;img src=\"https://blueberry-assets.oneclick.es/M4_MyM_2c_3.svg\" width=\"450\"&gt;&lt;/img&gt;&lt;/div&gt;",
                        "incorrect": true
                    }
                ]
            },
            "algorithm": {
                "name": "trueFalse",
                "template": "Multiple choice – standard",
                "params": {
                    "countCorrect": 1,
                    "countIncorrect": 2,
                    "showCheckIcon": true,
                    "columns": 1
                }
            }
        },
        {
            "id": "step-3",
            "stimulus": "&lt;p&gt;Com a ajuda da tabela de conversão acima, converta todas as medidas para gramas.&lt;/p&gt;",
            "template": "&lt;p style=\"text-align: center\"&gt;{{T1}} cg = {{T1}} : 100 = {{response}} g&lt;/p&gt;&lt;p style=\"text-align: center\"&gt;{{T2}} dg = {{T2}} : 10 = {{response}} g&lt;/p&gt;&lt;p style=\"text-align: center\"&gt;{{Q3}} g&lt;/p&gt;&lt;p style=\"text-align: center\"&gt;{{T4}} dag = {{T4}} × 10 = {{response}} g&lt;/p&gt;",
            "seed": {
                "calculated": [
                    {
                        "name": "T1",
                        "function": "{{Q1}}*100",
                        "temp": true
                    },
                    {
                        "name": "T2",
                        "function": "{{Q2}}*10",
                        "temp": true
                    },
                    {
                        "name": "T4",
                        "function": "{{Q4}}/10",
                        "temp": true
                    },
                    {
                        "name": "3-A1",
                        "label": "{{function}}",
                        "function": "{{Q1}}"
                    },
                    {
                        "name": "3-A2",
                        "label": "{{function}}",
                        "function": "{{Q2}}"
                    },
                    {
                        "name": "3-A3",
                        "label": "{{function}}",
                        "function": "{{Q4}}"
                    }
                ]
            },
            "algorithm": {
                "name": "calculateOperation",
                "params": {
                    "method": "equivLiteral",
                    "keyboard": "NUMERICAL"
                }
            }
        },
        {
            "id": "step-4",
            "stimulus": "&lt;p&gt;Com os resultados acima, arraste e ordene as medidas de massa da menor para a maior. Coloque-as de cima para baixo.&lt;/p&gt;",
            "seed": {
                "parameters": [],
                "calculated": [
                    {
                        "name": "T1",
                        "label": "{{function}}",
                        "function": "{{Q1}}*100",
                        "temp": true
                    },
                    {
                        "name": "T2",
                        "label": "{{function}}",
                        "function": "{{Q2}}*10",
                        "temp": true
                    },
                    {
                        "name": "T4",
                        "label": "{{function}}",
                        "function": "{{Q4}}/10",
                        "temp": true
                    },
                    {
                        "name": "A1",
                        "label": "{{T1}} cg = {{Q1}} g ",
                        "function": "{{Q1}}"
                    },
                    {
                        "name": "A2",
                        "label": "{{T2}} dg = {{Q2}} g",
                        "function": "{{Q2}}"
                    },
                    {
                        "name": "A3",
                        "label": "{{Q3}} g",
                        "function": "{{Q3}}"
                    },
                    {
                        "name": "A4",
                        "label": "{{T4}} dag = {{Q4}} g",
                        "function": "{{Q4}}"
                    }
                ]
            },
            "algorithm": {
                "name": "orderNumbers",
                "params": {
                    "order": "asc"
                }
            }
        }
    ]
}</t>
  </si>
  <si>
    <t>Un equipo científico acaba de recoger dos meteoritos que han caído en el océano. Uno pesa {{T1}} dag y el otro, {{T2}} dg. ¿Cuántos gramos pesa el más ligero de los dos?</t>
  </si>
  <si>
    <t>El meteorito de menor masa pesa {{A1}} g.</t>
  </si>
  <si>
    <t>Q1 = Min = 100; Max = 999 ; Step= 1
Q2 = Min = 100; Max = 999; Step= 1</t>
  </si>
  <si>
    <t>T1 = {{Q1}}/10
T2 = {{Q2}}*10
A1 = math.min({{Q1}}, {{Q2}})</t>
  </si>
  <si>
    <t>¿Cuánto pesa cada meteorito?
El primero pesa {{A1}} dag y el segundo, {{A2}} dg.
A1= {{T1}}
A2= {{T2}}
(Cloze math)</t>
  </si>
  <si>
    <t xml:space="preserve">¿Qué pide el enunciado?
Indicar los gramos del meteorito menos pesado.*
Indicar los gramos del meteorito más pesado.
Indicar los gramos que pesan entre los dos meteoritos.
</t>
  </si>
  <si>
    <t>Con la ayuda de la anterior tabla de conversiones, calcula los gramos que pesa cada meteorito.
{{T1}} dag = {{T1}} dag × 10 = {{A1}} g
{{T2}} dg = {{T2}} dg : 10 = {{A2}} g
A1={{Q1}}
A2={{Q2}}
[cloze with math]</t>
  </si>
  <si>
    <t>Selecciona, por tanto, qué meteorito es el más ligero.
El meteorito de {{T3}} hm.*
El meteorito de {{T4}} hm.
(single choice) 
T3 = math.min({{Q1}}, {{Q2}})
T4 = math.max({{Q1}}, {{Q2}})</t>
  </si>
  <si>
    <t>{"id":"M4-MyM-2c-A-1","seed":{"parameters":[{"name":"Q1","label":null,"max":100,"min":999,"step":1},{"name":"Q2","label":null,"max":100,"min":999,"step":1}],"uniques":true},"scaffolding":[{"id":"step-0","stimulus":"&lt;p&gt;Uma equipe de cientistas acaba de coletar dois meteoritos que caíram no oceano. Um pesa {{T1}} dag e o outro {{T2}} dg. Quantos gramas pesa o mais leve entre os dois?&lt;/p&gt;","template":"&lt;p&gt;O meteorito de menor massa pesa {{response}} g.&lt;/p&gt;","seed":{"calculated":[{"name":"T1","function":"{{Q1}}/10","temp":true},{"name":"T2","function":"{{Q2}}*10","temp":true},{"name":"A1","label":"math.min({{Q1}}, {{Q2}})","function":"math.min({{Q1}}, {{Q2}})"}]},"algorithm":{"name":"calculateOperation","params":{"method":"equivLiteral","keyboard":"INTERMEDIATE"}}},{"id":"step-1","stimulus":"&lt;p&gt;Quanto pesa cada meteorito?&lt;/p&gt;","template":"&lt;p&gt;O primeiro pesa {{response}} dag e o segundo pesa {{response}} dg.&lt;/p&gt;","seed":{"calculated":[{"name":"T1","function":"{{Q1}}/10","temp":true},{"name":"T2","function":"{{Q2}}*10","temp":true},{"name":"A1","label":"{{T1}}","function":"{{T1}}"},{"name":"A2","label":"{{T2}}","function":"{{T2}}"}]},"algorithm":{"name":"calculateOperation","params":{"method":"equivLiteral","keyboard":"INTERMEDIATE"}}},{"id":"step-2","stimulus":"&lt;p&gt;O que pede o enunciado?&lt;/p&gt;","seed":{"calculated":[{"name":"2-A1","label":"&lt;p&gt;Indicar a massa em gramas do meteorito menos pesado.&lt;/p&gt;"},{"name":"2-A2","label":"&lt;p&gt;Indicar a massa em gramas do meteorito mais pesado.&lt;/p&gt;","incorrect":true},{"name":"2-A3","label":"&lt;p&gt;Indicar a massa total em gramas dos dois meteoritos.&lt;/p&gt;","incorrect":true}]},"algorithm":{"name":"trueFalse","template":"Multiple choice – standard"}},{"id":"step-3","stimulus":"&lt;p&gt;Para ordenar as diferentes medidas, elas devem estar expressas na mesma unidade. Em qual tabela estão as conversões de unidades corretas?&lt;/p&gt;","seed":{"calculated":[{"name":"2-A1","label":"&lt;div style=\"display:flex; justify-content:center;\"&gt;&lt;img src=\"https://blueberry-assets.oneclick.es/M4_MyM_2c_1.svg\" width=\"450\"&gt;&lt;/img&gt;&lt;/div&gt;"},{"name":"2-A2","label":"&lt;div style=\"display:flex; justify-content:center;\"&gt;&lt;img src=\"https://blueberry-assets.oneclick.es/M4_MyM_2c_2.svg\" width=\"450\"&gt;&lt;/img&gt;&lt;/div&gt;","incorrect":true},{"name":"2-A2","label":"&lt;div style=\"display:flex; justify-content:center;\"&gt;&lt;img src=\"https://blueberry-assets.oneclick.es/M4_MyM_2c_3.svg\" width=\"450\"&gt;&lt;/img&gt;&lt;/div&gt;","incorrect":true}]},"algorithm":{"name":"trueFalse","template":"Multiple choice – standard"}},{"id":"step-4","stimulus":"&lt;p&gt;Com a ajuda da tabela de conversões acima, calcule quantas gramas pesa cada meteorito.&lt;/p&gt;","template":"&lt;p style=\"text-align: center\"&gt;{{T1}} dag = {{T1}} dag × 10 = {{response}} g&lt;/p&gt;&lt;p style=\"text-align: center\"&gt;{{T2}} dg = {{T2}} dg : 10 = {{response}} g&lt;/p&gt;","seed":{"calculated":[{"name":"T1","function":"{{Q1}}/10","temp":true},{"name":"T2","function":"{{Q2}}*10","temp":true},{"name":"3-A1","label":"{{Q1}}","function":"{{Q1}}"},{"name":"3-A2","label":"{{Q2}}","function":"{{Q2}}"}]},"algorithm":{"name":"calculateOperation","params":{"method":"equivLiteral","keyboard":"INTERMEDIATE"}}},{"id":"step-5","stimulus":"&lt;p&gt;Selecione, portanto, qual meteorito é o mais leve.&lt;/p&gt;","seed":{"calculated":[{"name":"T3","function":"math.min({{Q1}}, {{Q2}})","temp":true},{"name":"T4","function":"math.max({{Q1}}, {{Q2}})","temp":true},{"name":"A1","label":"&lt;p&gt;O meteorito de {{T3}} g.&lt;/p&gt;"},{"name":"A2","label":"&lt;p&gt;O meteorito de {{T4}} g.&lt;/p&gt;","incorrect":true}]},"algorithm":{"name":"trueFalse","template":"Multiple choice – standard"}}]}</t>
  </si>
  <si>
    <t xml:space="preserve">Víctor ha comprado las siguientes cantidades de fiambre. Arrastra las medidas al hueco que corresponda para completar la siguiente comparación. </t>
  </si>
  <si>
    <t>Q1 = Min = 100; Max = 1000; Step= 50
Q2 = Min = 100; Max = 1000; Step= 50
N1= lomo, queso, jamón, chorizo, salchichón
N2= lomo, queso, jamón, chorizo, salchichón</t>
  </si>
  <si>
    <t>T1 = math.min({{Q1}}, {{Q2}})
T2 = math.max({{Q1}}, {{Q2}})*10
A1 = "{{T1}} g de {{N1}}"
A2 = "{{T2}} dg de {{N2}}"</t>
  </si>
  <si>
    <t>¿Qué pide el enunciado?
Ordenar de menor a mayor las masas de fiambre.*
Ordenar de mayor a menor las masas de fiambre.
[single choice]</t>
  </si>
  <si>
    <t>Con la ayuda de la anterior tabla de conversiones, convierte los decigramos a gramos.
{{T2}} dg = {{T2}} : 10 = {{A1}} g
[cloze with math]
T2 = math.max({{Q1}}, {{Q2}})*10
[Respuesta: A1=math.max({{Q1}}, {{Q2}})/10]</t>
  </si>
  <si>
    <t>Ahora, arrastra los gramos de fiambre al hueco que corresponda para completar la comparación.
{{A1}} &lt; {{A2}}
A1= "{{T1}} g de {{N1}}"
A2= "{{T2}} g de {{N2}}"
(drag and drop)</t>
  </si>
  <si>
    <t>{"id":"M4-MyM-2c-A-2","seed":{"parameters":[{"name":"Q1","label":null,"max":100,"min":1000,"step":50},{"name":"Q2","label":null,"max":100,"min":1000,"step":50},{"name":"N1","list":["lombo","mortadela","salame","queijo","rosbife"]},{"name":"N2","list":["lombo","mortadela","salame","queijo","rosbife"]}],"uniques":true},"scaffolding":[{"id":"step-0","stimulus":"&lt;p&gt;Victor comprou as seguintes quantidades de frios em uma padaria. Arraste as medidas para as lacunas correspondente para completar a seguinte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drop","params":{"keyboard":"NUMERICAL"}}},{"id":"step-1","stimulus":"&lt;p&gt;O que pede o enunciado?&lt;/p&gt;","seed":{"calculated":[{"name":"2-A1","label":"&lt;p&gt;Ordenar as massas de frios da menor para a maior.&lt;/p&gt;"},{"name":"2-A2","label":"&lt;p&gt;Ordenar as massas de frios da maior para a menor.&lt;/p&gt;","incorrect":true}]},"algorithm":{"name":"trueFalse","template":"Multiple choice – standard"}},{"id":"step-2","stimulus":"&lt;p&gt;Para ordenar as diferentes medidas, elas devem estar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decigramas para gramas.&lt;/p&gt;","template":"&lt;p style=\"text-align: center\"&gt;{{T2}} dg = {{T2}} : 10 = {{response}} g&lt;/p&gt;","seed":{"calculated":[{"name":"T2","function":"math.max({{Q1}}, {{Q2}})*10","temp":true},{"name":"3-A1","label":"math.max({{Q1}}, {{Q2}})","function":"math.max({{Q1}}, {{Q2}})"}]},"algorithm":{"name":"calculateOperation","params":{"method":"equivLiteral","keyboard":"NUMERICAL"}}},{"id":"step-4","stimulus":"&lt;p&gt;Agora, arraste as medidas em gramas dos frios até o espaço correspondente para completar a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t>
  </si>
  <si>
    <t>Una doctora ha pesado a tres hermanos durante una revisión médica. Ordena sus pesos de mayor a menor.
María: {{Q1}} kg
Aitana: {{T1}} hg
Adrián: {{T2}} dag</t>
  </si>
  <si>
    <t>Q1= Min = 38; Max = 50; Step= 1
Q2= Min = 38; Max = 50; Step= 1
Q3= Min = 38; Max = 50; Step= 1</t>
  </si>
  <si>
    <t>T1 = {{Q2}}*10
T2 = {{Q3}}*100
Ordenar según valores de T. DESC</t>
  </si>
  <si>
    <t>¿Qué pide el enunciado?
Ordenar de mayor a menor las masas de los tres hermanos.*
Ordenar de menor a mayor las masas de los tres hermanos.
[single choice]</t>
  </si>
  <si>
    <t>Con la ayuda de la anterior tabla de conversiones, convierte todas las masas a kilogramos.
{{Q1}} kg
{{T1}} hg = {{T1}} : 10 = {{A1}} kg
{{T2}} dag = {{T2}} : 100 = {{A2}} kg
[Cloze with math]
A1 = Q2
A2 = Q3</t>
  </si>
  <si>
    <t>Con los resultados anteriores, ordena las masas de los hermanos de mayor a menor.
María: {{Q1}} kg
Aitana: {{T1}} hg = {{Q2}} kg
Adrián: {{T2}} dag = {{Q3}} kg
(Order list)</t>
  </si>
  <si>
    <t>{"id":"M4-MyM-2c-A-3","seed":{"parameters":[{"name":"Q1","label":null,"max":38,"min":50,"step":1},{"name":"Q2","label":null,"max":38,"min":50,"step":1},{"name":"Q3","label":null,"max":38,"min":50,"step":1}],"uniques":true},"scaffolding":[{"id":"step-0","stimulus":"&lt;p&gt;Um médico pesou três irmãos durante uma consulta médica. Arraste e ordene as medidas dos pesos do maior para o menor. Coloque-os de cima para baixo.&lt;/p&gt;","seed":{"calculated":[{"name":"T1","function":"{{Q2}}*10","temp":true},{"name":"T2","function":"{{Q3}}*100","temp":true},{"name":"A1","label":"Maria: {{Q1}} kg","function":"{{Q1}}"},{"name":"A2","label":"Manoela: {{T1}} hg","function":"{{Q2}}"},{"name":"A3","label":"Andressa: {{T2}} dag","function":"{{Q3}}"}]},"algorithm":{"name":"orderNumbers","params":{"order":"desc"}}},{"id":"step-1","stimulus":"&lt;p&gt;O que pede o enunciado?&lt;/p&gt;","seed":{"calculated":[{"name":"2-A1","label":"&lt;p&gt;Ordenar as massas dos três irmãos da maior para a menor.&lt;/p&gt;"},{"name":"2-A2","label":"&lt;p&gt;Ordenar as massas dos três irmãos da menor para a maior.&lt;/p&gt;","incorrect":true}]},"algorithm":{"name":"trueFalse","template":"Multiple choice – standard"}},{"id":"step-2","stimulus":"&lt;p&gt;Para ordenar as diferentes medidas, elas devem ser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todas as massas para quilogramas.&lt;/p&gt;","template":"&lt;p style=\"text-align: center\"&gt;{{Q1}} kg&lt;/p&gt;&lt;p style=\"text-align: center\"&gt;{{T1}} hg = {{T1}} : 10 = {{response}} kg&lt;/p&gt;&lt;p style=\"text-align: center\"&gt;{{T2}} dag = {{T2}} : 100 = {{response}} kg&lt;/p&gt;","seed":{"calculated":[{"name":"T1","function":"{{Q2}}*10","temp":true},{"name":"T2","function":"{{Q3}}*100","temp":true},{"name":"3-A1","label":"{{Q2}}","function":"{{Q2}}"},{"name":"3-A2","label":"{{Q3}}","function":"{{Q3}}"}]},"algorithm":{"name":"calculateOperation","params":{"method":"equivLiteral","keyboard":"NUMERICAL"}}},{"id":"step-4","stimulus":"&lt;p&gt;Com os resultados anteriores, arraste e ordene as medidas de massa dos irmãos da maior para a menor. Coloque-as de cima para baixo.&lt;/p&gt;","seed":{"calculated":[{"name":"T1","function":"{{Q2}}*10","temp":true},{"name":"T2","function":"{{Q3}}*100","temp":true},{"name":"A1","label":"Maria: {{Q1}} kg","function":"{{Q1}}"},{"name":"A2","label":"Manoela: {{T1}} hg = {{Q2}} kg","function":"{{Q2}}"},{"name":"A3","label":"Andressa: {{T2}} dag = {{Q3}} kg","function":"{{Q3}}"}]},"algorithm":{"name":"orderNumbers","params":{"order":"desc"}}}]}</t>
  </si>
  <si>
    <t>M4-MyM-3a</t>
  </si>
  <si>
    <t>Elige la unidad más adecuada para la expresión de una medida de volumen</t>
  </si>
  <si>
    <t>Selecciona las afirmaciones correctas.
Una botella tiene una capacidad de 50 cl.*
Un vaso tiene una capacidad de 25 cl.*
Una bañera tiene una capacidad de 150 l.*
Una garrafa tiene una capacidad de 20 l.*
Una botella tiene una capacidad de {{Q1}} {{Q2}}.
Un vaso tiene una capacidad de {{Q3}} {{Q4}}.
Una bañera tiene una capacidad de {{Q5}} {{Q6}}.
Una garrafa tiene una capacidad de {{Q7}} {{Q8}}.
(Se ven 3, 2 correctas)</t>
  </si>
  <si>
    <t>Q1: Mín = 10; Máx = 30; Step = 5.
Q2: "l"; "dal", "hl", "kl", "ml"
Q3: Mín = 5; Máx = 30; Step = 5.
Q4: "l"; "dal", "hl", "kl", "ml"
Q5: Mín = 100; Máx = 200; Step = 5.
Q6: "ml"; "dl", "cl", "kl"
Q7: Mín = 5; Máx = 20; Step = 1.
Q8: "ml"; "dl", "cl", "kl"</t>
  </si>
  <si>
    <t>1 kl = 1 000 l y 1 l = 1 000 ml</t>
  </si>
  <si>
    <t>&lt;p&gt;1 kl equivale a 1 000 l y 1 l equivale a 1 000 ml.&lt;/p&gt;
- Si falla A5
&lt;p&gt;La capacidad de una botella suele estar entre los 0.75 l y los 2 l.&lt;/p&gt;
- Si falla A6
&lt;p&gt;La capacidad de un vaso suele ser de unos 250 ml.&lt;/p&gt;
- Si falla A7
&lt;p&gt;La capacidad de una bañera está por encima de los 100 l.&lt;/p&gt;
-Si falla A8
&lt;p&gt;La capacidad de una garrafa suele estar entre los 5 l y los 20 l.&lt;/p&gt;
(No TE correcto)</t>
  </si>
  <si>
    <t>{"id":"M4-MyM-3a-I-1","stimulus":"&lt;p&gt;Selecione as afirmações corretas.&lt;/p&gt;","hint":"&lt;p&gt;1 kl = 1 000 l e 1 l = 1 000 ml&lt;/p&gt;","feedback":"&lt;p&gt;1 kl equivale a 1 000 l e 1 l equivale a 1 000 ml.&lt;/p&gt;","seed":{"parameters":[{"name":"Q1","label":null,"min":10,"max":30,"step":5},{"name":"Q2","label":null,"list":["l","dal","hl","kl","ml"]},{"name":"Q3","label":null,"min":5,"max":30,"step":5},{"name":"Q4","label":null,"list":["l","dal","hl","kl","ml"]},{"name":"Q5","label":null,"min":100,"max":200,"step":5},{"name":"Q6","label":null,"list":["ml","dl","cl","kl"]},{"name":"Q7","label":null,"min":5,"max":20,"step":1},{"name":"Q8","label":null,"list":["ml","dl","cl","kl"]}],"calculated":[{"name":"A1","label":"Uma garrafa de água mineral tem uma capacidade de 50 cl.","function":""},{"name":"A2","label":"Um copo tem capacidade de 25 cl.","function":""},{"name":"A3","label":"Uma banheira tem uma capacidade de 150 l.","function":""},{"name":"A4","label":"Um galão água mineral tem capacidade de 20 l.","function":""},{"name":"A5","label":"Uma garrafa de água mineral tem capacidade de {{Q1}} {{Q2}}.","function":"","incorrect":true,"feedback":"&lt;p&gt;A capacidade de uma garrafa de água mineral é geralmente entre 0.75 l e 2 l.&lt;/p&gt;"},{"name":"A6","label":"Um copo tem capacidade de {{Q3}} {{Q4}}.","function":"","incorrect":true,"feedback":"&lt;p&gt;A capacidade de um copo é geralmente cerca de 250 ml.&lt;/p&gt;"},{"name":"A7","label":"Uma banheira tem uma capacidade de {{Q5}} {{Q6}}.","function":"","incorrect":true,"feedback":"&lt;p&gt;A capacidade de uma banheira geralmente é maior que 100 l.&lt;/p&gt;"},{"name":"A8","label":"Um galão de água mineral tem capacidade de {{Q7}} {{Q8}}.","function":"","incorrect":true,"feedback":"&lt;p&gt;A capacidade de um galão de água mineral é geralmente entre 5 l e 20 l.&lt;/p&gt;"}],"uniques":true},"algorithm":{"name":"trueFalse","template":"Multiple choice – multiple response","params":{"countCorrect":2,"countIncorrect":1,"showCheckIcon":true}}}</t>
  </si>
  <si>
    <t>Completa estas oraciones con la unidad de capacidad correspondiente. Escríbela en su forma abreviada.</t>
  </si>
  <si>
    <t>&lt;p&gt;El cubo de una fregona tiene una capacidad de {{Q1}} {{A1}}.&lt;/p&gt;&lt;p&gt;Ana ha llenado con zumo un vaso con una capacidad de {{Q2}} {{A2}}.&lt;/p&gt;&lt;p&gt;Una gota de agua puede ocupar {{Q3}} {{A3}}.&lt;/p&gt;&lt;p&gt;Una piscina grande tiene una capacidad de {{Q4}} {{A4}}.&lt;/p&gt;</t>
  </si>
  <si>
    <t>Q1= Min = 10; Max = 16; Step = 1
Q2= Min = 20; Max = 30; Step = 1
Q3= List = 1, 2
Q4= Min = 2000; Max = 3000; Step = 100</t>
  </si>
  <si>
    <t>A1 = "l"
A2 = "cl"
A3 = "ml"
A4 = "kl"</t>
  </si>
  <si>
    <t>&lt;p&gt;1 kl equivale a 1 000 l y 1 l equivale a 1 000 ml.&lt;/p&gt;
-Si falla A1
&lt;p&gt;Un cubo de fregar suele tener un capacidad de entre 10 l y 16 l.&lt;/p&gt;
-Si falla A2
&lt;p&gt;Un vaso tiene un capacidad aproximada de unos 20 cl o 30 cl.&lt;/p&gt;
-Si falla A3
&lt;p&gt;Una gota ocupa aproximadamente 1 ml o 2 ml.&lt;/p&gt;
-Si falla A4
&lt;p&gt;La capacidad de una piscina grande es de unos 2 500 kl.&lt;/p&gt;</t>
  </si>
  <si>
    <t>{"id":"M4-MyM-3a-E-1","stimulus":"&lt;p&gt;Complete estas frases com a unidade de capacidade adequada. Escreva as unidades na forma abreviada.&lt;/p&gt;","template":"&lt;p&gt;Um balde tem uma capacidade de {{Q1}} {{response}}.&lt;/p&gt;&lt;p&gt;Ana encheu com suco um copo com capacidade de {{Q2}} {{response}}.&lt;/p&gt;&lt;p&gt;Uma gota de água pode ter {{Q3}} {{response}}.&lt;/p&gt;&lt;p&gt;Uma piscina grande tem uma capacidade de {{Q4}} {{response}}.&lt;/p&gt;","hint":"&lt;p&gt;1 kl = 1 000 l e 1 l = 1 000 ml&lt;/p&gt;","feedback":"&lt;p&gt;1 kl equivale a 1 000 l e 1 l equivale a 1 000 ml.&lt;/p&gt;","seed":{"parameters":[{"name":"Q1","label":null,"min":10,"max":16,"step":1},{"name":"Q2","label":null,"min":20,"max":30,"step":1},{"name":"Q3","list":["1","2"]},{"name":"Q4","label":null,"min":20,"max":30,"step":1}],"calculated":[{"name":"A1","label":"l","feedback":"&lt;p&gt;Um balde geralmente tem uma capacidade entre 10 l e 16 l.&lt;/p&gt;"},{"name":"A2","label":"cl","feedback":"&lt;p&gt;Um copo tem uma capacidade aproximada de 20 cl a 30 cl.&lt;/p&gt;"},{"name":"A3","label":"ml","feedback":"&lt;p&gt;Uma gota de água tem aproximadamente 1 ml o 2 ml.&lt;/p&gt;"},{"name":"A4","label":"kl","feedback":"&lt;p&gt;A capacidade de uma piscina grande é de cerca de 25 kl.&lt;/p&gt;"}],"uniques":true},"algorithm":{"name":"calculateOperation","template":"Cloze with drag &amp; drop","params":{"keyboard":"NUMERICAL"}}}</t>
  </si>
  <si>
    <t>&lt;p&gt;Una piscina grande tiene una capacidad de {{Q4}} {{A1}}.&lt;/p&gt;&lt;p&gt;Ana ha llenado con zumo un vaso con una capacidad de {{Q2}} {{A2}}.&lt;/p&gt;&lt;p&gt;Una gota de agua puede ocupar {{Q3}} {{A3}}.&lt;/p&gt;&lt;p&gt;El cubo de una fregona tiene una capacidad de {{Q1}} {{A4}}.&lt;/p&gt;</t>
  </si>
  <si>
    <t>A1 = "kl"
A2 = "cl"
A3 = "ml"
A4 = "l"</t>
  </si>
  <si>
    <t>&lt;p&gt;1 kl equivale a 1 000 l y 1 l equivale a 1 000 ml.&lt;/p&gt;
-Si falla A1
&lt;p&gt;La capacidad de una piscina grande es de unos 2 500 kl.&lt;/p&gt;
-Si falla A2
&lt;p&gt;Un vaso tiene un capacidad aproximada de unos 20 cl o 30 cl.&lt;/p&gt;
-Si falla A3
&lt;p&gt;Una gota ocupa aproximadamente 1 ml o 2 ml.&lt;/p&gt;
-Si falla A4
&lt;p&gt;Un cubo de fregar suele tener un capacidad de entre 10 l y 16 l.&lt;/p&gt;</t>
  </si>
  <si>
    <t>{"id":"M4-MyM-3a-E-2","stimulus":"&lt;p&gt;Complete estas frases com a unidade de capacidade adequada. Escreva as unidades na forma abreviada.&lt;/p&gt;","template":"&lt;p&gt;Uma piscina grande tem uma capacidade de {{Q4}} {{response}}.&lt;/p&gt;&lt;p&gt;Ana encheu com suco um copo com capacidade de {{Q2}} {{response}}.&lt;/p&gt;&lt;p&gt;Uma gota de água pode ter {{Q3}} {{response}}.&lt;/p&gt;&lt;p&gt;Um balde tem uma capacidade de {{Q1}} {{response}}.&lt;/p&gt;","hint":"&lt;p&gt;1 kl = 1 000 l e 1 l = 1 000 ml&lt;/p&gt;","feedback":"&lt;p&gt;1 kl equivale a 1 000 l e 1 l equivale a 1 000 ml.&lt;/p&gt;","seed":{"parameters":[{"name":"Q1","label":null,"min":10,"max":16,"step":1},{"name":"Q2","label":null,"min":20,"max":30,"step":1},{"name":"Q3","list":["1","2"]},{"name":"Q4","label":null,"min":20,"max":30,"step":1}],"calculated":[{"name":"A1","label":"kl","feedback":"&lt;p&gt;A capacidade de uma piscina grande é de cerca de 25 kl.&lt;/p&gt;"},{"name":"A2","label":"cl","feedback":"&lt;p&gt;Um copo tem uma capacidade aproximada de 20 cl a 30 cl.&lt;/p&gt;"},{"name":"A3","label":"ml","feedback":"&lt;p&gt;Uma gota de água tem aproximadamente 1 ml ou 2 ml.&lt;/p&gt;"},{"name":"A4","label":"l","feedback":"&lt;p&gt;Um balde geralmente tem uma capacidade entre 10 l e 16 l.&lt;/p&gt;"}],"uniques":true},"algorithm":{"name":"calculateOperation","template":"Cloze with drag &amp; drop","params":{"keyboard":"NUMERICAL"}}}</t>
  </si>
  <si>
    <t>&lt;p&gt;Una gota de agua puede ocupar {{Q3}} {{A1}}.&lt;/p&gt;&lt;p&gt;El cubo de una fregona tiene una capacidad de {{Q1}} {{A2}}.&lt;/p&gt;&lt;p&gt;Una piscina grande tiene una capacidad de {{Q4}} {{A3}}.&lt;/p&gt;&lt;p&gt;Ana ha llenado con zumo un vaso con una capacidad de {{Q2}} {{A4}}.&lt;/p&gt;</t>
  </si>
  <si>
    <t>A1 = "ml"
A2 = "l"
A3 = "kl"
A4 = "cl"</t>
  </si>
  <si>
    <t>&lt;p&gt;1 kl equivale a 1 000 l y 1 l equivale a 1 000 ml.&lt;/p&gt;
-Si falla A1
&lt;p&gt;Una gota ocupa aproximadamente 1 ml o 2 ml.&lt;/p&gt;
-Si falla A2
&lt;p&gt;Un cubo de fregar suele tener un capacidad de entre 10 l y 16 l.&lt;/p&gt;
-Si falla A3
&lt;p&gt;La capacidad de una piscina grande es de unos 2 500 kl.&lt;/p&gt;
-Si falla A4
&lt;p&gt;Un vaso tiene un capacidad aproximada de unos 20 cl o 30 cl.&lt;/p&gt;</t>
  </si>
  <si>
    <t>{"id":"M4-MyM-3a-E-3","stimulus":"&lt;p&gt;Complete estas frases com a unidade de capacidade adequada. Escreva as unidades na forma abreviada.&lt;/p&gt;","template":"&lt;p&gt;Uma gota de água pode ter {{Q3}} {{response}}.&lt;/p&gt;&lt;p&gt;Um balde tem uma capacidade de {{Q1}} {{response}}.&lt;/p&gt;&lt;p&gt;Uma piscina grande tem uma capacidade de {{Q4}} {{response}}.&lt;/p&gt;&lt;p&gt;Ana encheu com suco um copo com capacidade de {{Q2}} {{response}}.&lt;/p&gt;","hint":"&lt;p&gt;1 kl = 1 000 l e 1 l = 1 000 ml&lt;/p&gt;","feedback":"&lt;p&gt;1 kl equivale a 1 000 l e 1 l equivale a 1 000 ml.&lt;/p&gt;","seed":{"parameters":[{"name":"Q1","label":null,"min":10,"max":16,"step":1},{"name":"Q2","label":null,"min":20,"max":30,"step":1},{"name":"Q3","list":["1","2"]},{"name":"Q4","label":null,"min":20,"max":30,"step":1}],"calculated":[{"name":"A1","label":"ml","feedback":"&lt;p&gt;Uma gota de água tem aproximadamente 1 ml ou 2 ml.&lt;/p&gt;"},{"name":"A2","label":"l","feedback":"&lt;p&gt;Um balde geralmente tem uma capacidade entre 10 l e 16 l.&lt;/p&gt;"},{"name":"A3","label":"kl","feedback":"&lt;p&gt;A capacidade de uma piscina grande é de cerca de 25 kl.&lt;/p&gt;"},{"name":"A4","label":"cl","feedback":"&lt;p&gt;Um copo tem uma capacidade aproximada de 20 cl a 30 cl.&lt;/p&gt;"}],"uniques":true},"algorithm":{"name":"calculateOperation","template":"Cloze with drag &amp; drop","params":{"keyboard":"NUMERICAL"}}}</t>
  </si>
  <si>
    <t>M4-MyM-3b</t>
  </si>
  <si>
    <t>Calcula conversiones de unidades de volumen ()</t>
  </si>
  <si>
    <t>Selecciona la equivalencia correcta.
{{Q1}} l = {{T1}} cl*
{{Q1}} l = {{T2}} cl
{{Q1}} l = {{T3}} cl
{{Q1}} l = {{T4}} cl
{{Q1}} l = {{T5}} cl
(Se ven 3)</t>
  </si>
  <si>
    <t>Q1 = Min = 10; Max =200; Step = 1</t>
  </si>
  <si>
    <t>T1 = {{Q1}}*100
T2 = {{Q1}}*1000
T3 = {{Q1}}*10
T4 = {{Q1}}/10
T5 = {{Q1}}/100</t>
  </si>
  <si>
    <t>&lt;p&gt;La equivalencia entre unidades de capacidad es:&lt;/p&gt;
Imagen: M4-MyM-3b-1</t>
  </si>
  <si>
    <t>&lt;p&gt;La equivalencia entre unidades de capacidad es:&lt;/p&gt;
Imagen: M4-MyM-3b-1
&lt;p&gt;Para calcular esta equivalencia hay que multiplicar los litros por 100:&lt;/p&gt;&lt;p&gt;{{Q1}} l = {{Q1}} × 100 = {{A1}} cl&lt;/p&gt;</t>
  </si>
  <si>
    <t>{"id":"M4-MyM-3b-I-1","stimulus":"&lt;p&gt;Selecione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multiplique a quantidade de litros por 100:&lt;/p&gt;&lt;p&gt;{{Q1}} l = {{Q1}} × 100 = {{A1}} cl&lt;/p&gt;","seed":{"parameters":[{"name":"Q1","label":null,"min":10,"max":200,"step":1}],"calculated":[{"name":"T1","function":"{{Q1}}*100","temp":true},{"name":"T2","function":"{{Q1}}*1000","temp":true},{"name":"T3","function":"{{Q1}}*10","temp":true},{"name":"T4","function":"{{Q1}}/10","temp":true},{"name":"T5","function":"{{Q1}}/100","temp":true},{"name":"A1","label":"{{Q1}} l = {{T1}} cl","function":"{{Q1}}*100"},{"name":"A2","label":"{{Q1}} l = {{T2}} cl","incorrect":true},{"name":"A3","label":"{{Q1}} l = {{T3}} cl","incorrect":true},{"name":"A4","label":"{{Q1}} l = {{T4}} cl","incorrect":true},{"name":"A5","label":"{{Q1}} l = {{T5}} cl","incorrect":true}],"uniques":true},"algorithm":{"name":"trueFalse","template":"Multiple choice – standard","params":{"countCorrect":1,"countIncorrect":2,"showCheckIcon":false,
            "columns": 3
        }
    }
}</t>
  </si>
  <si>
    <t>Selecciona la equivalencia correcta.
{{Q1}} ml = {{T1}} dl*
{{Q1}} ml = {{T2}} dl
{{Q1}} ml = {{T3}} dl
{{Q1}} ml = {{T4}} dl
{{Q1}} ml = {{T5}} dl
(Se ven 3)</t>
  </si>
  <si>
    <t>T1 = {{Q1}}/100
T2 = {{Q1}}/1000
T3 = {{Q1}}/10
T4 = {{Q1}}*100
T5 = {{Q1}}*10</t>
  </si>
  <si>
    <t>&lt;p&gt;La equivalencia entre unidades de capacidad es:&lt;/p&gt;
Imagen: M4-MyM-3b-1
&lt;p&gt;Para calcular esta equivalencia hay que dividir los mililitros entre 100:&lt;/p&gt;&lt;p&gt;{{Q1}} ml = {{Q1}} : 100 = {{A1}} dl&lt;/p&gt;</t>
  </si>
  <si>
    <t>{"id":"M4-MyM-3b-I-2","stimulus":"&lt;p&gt;Selecione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dividir a quantidade de mililitros por 100:&lt;/p&gt;&lt;p&gt;{{Q1}} ml = {{Q1}} : 100 = {{A1}} dl&lt;/p&gt;","seed":{"parameters":[{"name":"Q1","label":null,"min":10,"max":200,"step":1}],"calculated":[{"name":"T1","function":"{{Q1}}/100","temp":true},{"name":"T2","function":"{{Q1}}/1000","temp":true},{"name":"T3","function":"{{Q1}}/10","temp":true},{"name":"T4","function":"{{Q1}}*100","temp":true},{"name":"T5","function":"{{Q1}}*10","temp":true},{"name":"A1","label":"{{Q1}} ml = {{T1}} dl","function":"{{Q1}}/100"},{"name":"A2","label":"{{Q1}} ml = {{T2}} dl","incorrect":true},{"name":"A3","label":"{{Q1}} ml = {{T3}} dl","incorrect":true},{"name":"A4","label":"{{Q1}} ml = {{T4}} dl","incorrect":true},{"name":"A5","label":"{{Q1}} ml = {{T5}} dl","incorrect":true}],"uniques":true},"algorithm":{"name":"trueFalse","template":"Multiple choice – standard","params":{"countCorrect":1,"countIncorrect":2,"showCheckIcon":false,
            "columns": 3
        }
    }
}</t>
  </si>
  <si>
    <t>Selecciona la equivalencia correcta.
{{Q1}} cl = {{T1}} ml*
{{Q1}} cl = {{T2}} ml
{{Q1}} cl = {{T3}} ml
{{Q1}} cl = {{T4}} ml
{{Q1}} cl = {{T5}} ml
(Se ven 3)</t>
  </si>
  <si>
    <t>T1 = {{Q1}}*10
T2 = {{Q1}}*100
T3 = {{Q1}}*1000
T4 = {{Q1}}/10
T5 = {{Q1}}/100</t>
  </si>
  <si>
    <t>&lt;p&gt;La equivalencia entre unidades de capacidad es:&lt;/p&gt;
Imagen: M4-MyM-3b-1
&lt;p&gt;Para calcular esta equivalencia hay que multiplicar los centilitros por 10:&lt;/p&gt;&lt;p&gt;{{Q1}} cl = {{Q1}} × 10 = {{A1}} ml&lt;/p&gt;</t>
  </si>
  <si>
    <t>{"id":"M4-MyM-3b-I-3","stimulus":"&lt;p&gt;Selecione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multiplicar a quantidade de centilitros por 10:&lt;/p&gt;&lt;p&gt;{{Q1}} cl = {{Q1}} × 10 = {{A1}} ml&lt;/p&gt;","seed":{"parameters":[{"name":"Q1","label":null,"min":10,"max":200,"step":1}],"calculated":[{"name":"T1","function":"{{Q1}}*10","temp":true},{"name":"T2","function":"{{Q1}}*100","temp":true},{"name":"T3","function":"{{Q1}}*1000","temp":true},{"name":"T4","function":"{{Q1}}/10","temp":true},{"name":"T5","function":"{{Q1}}/100","temp":true},{"name":"A1","label":"{{Q1}} cl = {{T1}} ml","function":"{{Q1}}*10"},{"name":"A2","label":"{{Q1}} cl = {{T2}} ml","incorrect":true},{"name":"A3","label":"{{Q1}} cl = {{T3}} ml","incorrect":true},{"name":"A4","label":"{{Q1}} cl = {{T4}} ml","incorrect":true},{"name":"A5","label":"{{Q1}} cl = {{T5}} ml","incorrect":true}],"uniques":true},"algorithm":{"name":"trueFalse","template":"Multiple choice – standard","params":{"countCorrect":1,"countIncorrect":2,"showCheckIcon":false,
            "columns": 3
        }
    }
}</t>
  </si>
  <si>
    <t>Calcula estas conversiones.</t>
  </si>
  <si>
    <t>{{Q1}} l = {{A1}} dl
{{Q2}} cl = {{A2}} dl</t>
  </si>
  <si>
    <t>Q1 = Min = 10; Max =200; Step = 1
Q2 = Min = 10; Max = 200; Step = 1</t>
  </si>
  <si>
    <t>A1 = {{Q1}}*10
A2 = {{Q2}}/10</t>
  </si>
  <si>
    <t>&lt;p&gt;La equivalencia entre unidades de capacidad es:&lt;/p&gt;
Imagen: M4-MyM-3b-1
- Si falla A1
&lt;p&gt;Para calcular esta equivalencia hay que multiplicar los litros por 10:&lt;/p&gt;&lt;p&gt;{{Q1}} l = {{Q1}} × 10 = {{A1}} dl&lt;/p&gt;
-Si falla A2
&lt;p&gt;Para calcular esta equivalencia hay que dividir los cl entre 10:&lt;/p&gt;&lt;p&gt;{{Q2}} cl = {{Q2}} : 10 = {{A2}} dl&lt;/p&gt;</t>
  </si>
  <si>
    <t>{"id":"M4-MyM-3b-E-1","stimulus":"&lt;p&gt;Calcule essas conversões.&lt;/p&gt;","template":"&lt;p style=\"text-align: center\"&gt;{{Q1}} l = {{response}} dl&lt;/p&gt;&lt;p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width=\"450\"&gt;&lt;/img&gt;&lt;/div&gt;","seed":{"parameters":[{"name":"Q1","label":null,"min":10,"max":200,"step":1},{"name":"Q2","label":null,"min":10,"max":200,"step":1}],"calculated":[{"name":"A1","function":"{{Q1}}*10","feedback":"&lt;p&gt;Para calcular essa equivalência basta multiplicar a quantidade de litros por 10:&lt;/p&gt;&lt;p style=\"text-align: center\"&gt;{{Q1}} l = {{Q1}} × 10 = {{function}} dl&lt;/p&gt;"},{"name":"A2","function":"{{Q2}}/10","feedback":"&lt;p&gt;Para calcular essa equivalência basta dividir os centilitros por 10:&lt;/p&gt;&lt;p style=\"text-align: center\"&gt;{{Q2}} cl = {{Q2}} : 10 = {{function}} dl&lt;/p&gt;"}],"uniques":true},"algorithm":{"name":"calculateOperation","params":{"method":"equivLiteral","keyboard":"NUMERICAL"}}}</t>
  </si>
  <si>
    <t>{{Q1}} l = {{A1}} kl
{{Q2}} l = {{A2}} cl</t>
  </si>
  <si>
    <t>A1 = {{Q1}}/1000
A2 = {{Q2}}*100</t>
  </si>
  <si>
    <t>&lt;p&gt;La equivalencia entre unidades de capacidad es:&lt;/p&gt;
Imagen: M4-MyM-3b-1
- Si falla A1
&lt;p&gt;Para calcular esta equivalencia hay que dividir los litros entre 1 000:&lt;/p&gt;&lt;p&gt;{{Q1}} l = {{Q1}} : 1 000 = {{A1}} kl&lt;/p&gt;
-Si falla A2
&lt;p&gt;Para calcular esta equivalencia hay que multiplicar los litros por 100:&lt;/p&gt;&lt;p&gt;{{Q2}} l = {{Q2}} × 100 = {{A2}} cl&lt;/p&gt;</t>
  </si>
  <si>
    <t>{"id":"M4-MyM-3b-E-2","stimulus":"&lt;p&gt;Calcule essas conversões.&lt;/p&gt;","template":"&lt;p style=\"text-align: center\"&gt;{{Q1}} l = {{response}} kl&lt;/p&gt;&lt;p style=\"text-align: center\"&gt;{{Q2}}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essa equivalência basta dividir a quantidade de litros por 1 000:&lt;/p&gt;&lt;p style=\"text-align: center\"&gt;{{Q1}} l = {{Q1}} : 1 000 = {{function}} kl&lt;/p&gt;"},{"name":"A2","function":"{{Q2}}*100","feedback":"&lt;p&gt;Para calcular essa equivalência basta multiplicar a quantidade de litros por 100:&lt;/p&gt;&lt;p style=\"text-align: center\"&gt;{{Q2}} l = {{Q2}} × 100 = {{function}} cl&lt;/p&gt;"}],"uniques":true},"algorithm":{"name":"calculateOperation","params":{"method":"equivLiteral","keyboard":"NUMERICAL"}}}</t>
  </si>
  <si>
    <t>{{Q1}} ml = {{A1}} l
{{Q2}} cl = {{A2}} dl</t>
  </si>
  <si>
    <t>A1 = {{Q1}}/1000
A2 = {{Q2}}/10</t>
  </si>
  <si>
    <t>&lt;p&gt;La equivalencia entre unidades de capacidad es:&lt;/p&gt;
Imagen: M4-MyM-3b-1
- Si falla A1
&lt;p&gt;Para calcular esta equivalencia hay que dividir los mililitros entre 1 000:&lt;/p&gt;&lt;p&gt;{{Q1}} ml = {{Q1}} : 1 000 = {{A1}} l&lt;/p&gt;
-Si falla A2
&lt;p&gt;Para calcular esta equivalencia hay que dividir los centilitros entre 10:&lt;/p&gt;&lt;p&gt;{{Q2}} cl = {{Q2}} : 10 = {{A2}} dl&lt;/p&gt;</t>
  </si>
  <si>
    <t>{"id":"M4-MyM-3b-E-3","stimulus":"&lt;p&gt;Calcule essas conversões.&lt;/p&gt;","template":"&lt;p style=\"text-align: center\"&gt;{{Q1}} ml = {{response}} 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esta equivalência basta dividir a quantidade de mililitros por 1 000:&lt;/p&gt;&lt;p style=\"text-align: center\"&gt;{{Q1}} ml = {{Q1}} : 1 000 = {{function}} l&lt;/p&gt;"},{"name":"A2","function":"{{Q2}}/10","feedback":"&lt;p&gt;Para calcular essa equivalência basta dividir a quantidade de centilitros por 10:&lt;/p&gt;&lt;p style=\"text-align: center\"&gt;{{Q2}} cl = {{Q2}} : 10 = {{function}} dl&lt;/p&gt;"}],"uniques":true},"algorithm":{"name":"calculateOperation","params":{"method":"equivLiteral","keyboard":"NUMERICAL"}}}</t>
  </si>
  <si>
    <t>Begoña ha bebido de una botella en la que había {{Q1}} dl de agua. ¿A cuántos centilitros equivalen?</t>
  </si>
  <si>
    <t>En la botella había {{A1}} cl de agua.</t>
  </si>
  <si>
    <t>Q1= Min = 5; Max = 20; Step = 1</t>
  </si>
  <si>
    <t>A1 = {{Q1}}*10</t>
  </si>
  <si>
    <t>&lt;p&gt;La equivalencia entre litros, decilitros y centilitros es la siguiente:&lt;/p&gt;
Imagen: M4-MyM-3b-1
&lt;p&gt;{{Q1}} × 10 = {{A1}} cl&lt;/p&gt;</t>
  </si>
  <si>
    <t>{"id":"M4-MyM-3b-A-1","stimulus":"&lt;p&gt;Beatriz bebeu {{Q1}} dl de água que havia em uma garrafa. Essa quantidade equivale a quantos centilitros?&lt;/p&gt;","template":"&lt;p&gt;Havia {{response}} cl de água na garrafa.&lt;/p&gt;","hint":"&lt;p&gt;A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cl&lt;/p&gt;","seed":{"parameters":[{"name":"Q1","label":null,"min":5,"max":20,"step":1}],"calculated":[{"name":"A1","function":"{{Q1}}*10"}],"uniques":true},"algorithm":{"name":"calculateOperation","params":{"method":"equivLiteral","keyboard":"NUMERICAL"}}}</t>
  </si>
  <si>
    <t>Un socorrista ha echado {{Q1}} dl de cloro a la piscina en la que trabaja. ¿Cuántos litros son?</t>
  </si>
  <si>
    <t>Ha echado {{A1}} l.</t>
  </si>
  <si>
    <t>Q1= Min= 30; Max= 150; Step = 1</t>
  </si>
  <si>
    <t>A1 = {{Q1}}/10</t>
  </si>
  <si>
    <t>&lt;p&gt;La equivalencia entre litros, decilitros y centilitros es la siguiente:&lt;/p&gt;
Imagen: M4-MyM-3b-1
&lt;p&gt;{{Q1}} : 10 = {{A1}} l&lt;/p&gt;</t>
  </si>
  <si>
    <t>{"id":"M4-MyM-3b-A-2","stimulus":"&lt;p&gt;Um salva-vidas colocou {{Q1}} dl de cloro na piscina em que ele trabalha. Quanto vale essa medida em litros?&lt;/p&gt;","template":"&lt;p&gt;Ele colocou {{response}} 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l&lt;/p&gt;","seed":{"parameters":[{"name":"Q1","label":null,"min":30,"max":150,"step":1}],"calculated":[{"name":"A1","function":"{{Q1}}/10"}],"uniques":true},"algorithm":{"name":"calculateOperation","params":{"method":"equivLiteral","keyboard":"NUMERICAL"}}}</t>
  </si>
  <si>
    <t>Gonzalo ha usado {{Q1}} l de agua para fregar los suelos de un edificio. ¿A cuántos centilitros equivalen?</t>
  </si>
  <si>
    <t>{{Q1}} dl = {{A1}} dal</t>
  </si>
  <si>
    <t>Q1= Min = 8; Max = 15; Step = 1</t>
  </si>
  <si>
    <t>&lt;p&gt;La equivalencia entre litros, decilitros y centilitros es la siguiente:&lt;/p&gt;
Imagen: M4-MyM-3b-1
&lt;p&gt;{{Q1}} × 100 = {{A1}} dal&lt;/p&gt;</t>
  </si>
  <si>
    <t>{"id":"M4-MyM-3b-A-3","stimulus":"&lt;p&gt;Otávio usou {{Q1}} l de água para limpar o chão de um prédio. Essa medida vale quantos centilitros?&lt;/p&gt;","template":"&lt;p style=\"text-align: center\"&gt;{{Q1}}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100 = {{A1}} cl&lt;/p&gt;","seed":{"parameters":[{"name":"Q1","label":null,"min":30,"max":150,"step":1}],"calculated":[{"name":"A1","function":"{{Q1}}*100"}],"uniques":true},"algorithm":{"name":"calculateOperation","params":{"method":"equivLiteral","keyboard":"NUMERICAL"}}}</t>
  </si>
  <si>
    <t>M4-MyM-3c</t>
  </si>
  <si>
    <t>Compara y ordena medidas de volumen ()</t>
  </si>
  <si>
    <t>Ordena de mayor a menor las siguientes medidas de capacidad.
{{Q1}} {{Q9}}
{{Q2}} {{Q9}}
{{Q3}} {{Q9}}
{{Q4}} {{Q9}}</t>
  </si>
  <si>
    <t>Q1: Mín 1;Máx 100; Step: 1
Q2: Mín 1;Máx 100; Step: 1
Q3: Mín 1;Máx 100; Step: 1
Q4: Mín 1;Máx 100; Step: 1
Q9 Lista = ml, dl, cl, l, dal, hl, kl</t>
  </si>
  <si>
    <t>A1 = {{Q1}}
A2 = {{Q2}}
A3 = {{Q3}}
A4 = {{Q4}}</t>
  </si>
  <si>
    <t>{"id":"M4-MyM-3c-I-1","stimulus":"&lt;p&gt;Arraste e ordene as seguintes medidas de capacidade da maior para a menor.&lt;/p&gt;","template":"&lt;p style=\"text-align:center;\"&gt;{{response}} &gt; {{response}} &gt; {{response}}&lt;/p&gt;","hint":"&lt;p&gt;Como as medidas estão expressas na mesma unidade, basta comparar os números a partir dos algarismos à esquerda.&lt;/p&gt;","feedback":"&lt;p&gt;Como as medidas estão expressas na mesma unidade, basta comparar os números a partir dos algarismos à esquerda.&lt;/p&gt;","seed":{"parameters":[{"name":"Q1","label":null,"min":1,"max":100,"step":1},{"name":"Q2","label":null,"min":1,"max":100,"step":1},{"name":"Q3","label":null,"min":1,"max":100,"step":1},{"name":"Q9","label":null,"list":["ml","dl","cl","l","dal","hl","kl"]}],"calculated":[{"name":"A1","label":"{{function}} {{Q9}}","function":"math.max({{Q1}}, {{Q2}}, {{Q3}})"},{"name":"A2","label":"{{function}} {{Q9}}","function":"Lemonlib.round({{Q1}}+{{Q2}}+{{Q3}}-math.min({{Q1}}, {{Q2}}, {{Q3}})-math.max({{Q1}}, {{Q2}}, {{Q3}}), 2)"},{"name":"A3","label":"{{function}} {{Q9}}","function":"math.min({{Q1}}, {{Q2}}, {{Q3}})"}],"uniques":true},"algorithm":{"name":"calculateOperation","template":"Cloze with drag &amp; drop","params":{"keyboard":"NUMERICAL"}}}</t>
  </si>
  <si>
    <t>Ordena de mayor a menor las siguientes medidas de capacidad.
{{T1}} cl
{{T2}} dl
{{Q3}} l
{{T3}} dal</t>
  </si>
  <si>
    <t>Q1 = Min = 1; Max = 100; Step= 0.1
Q2 = Min = 1; Max = 100; Step= 0.1
Q3 = Min = 1; Max = 100; Step= 0.1
Q4 = Min = 1; Max = 100; Step= 0.1</t>
  </si>
  <si>
    <t>T1 = {{Q1}}/100
T2 = {{Q2}}/10
T3 = {{Q4}}*10
A1 = {{Q1}}
A2 = {{Q2}}
A3 = {{Q3}}
A4 = {{Q4}}</t>
  </si>
  <si>
    <t>¿Qué pide el enunciado?
Ordenar las capacidades de mayor a menor.*
Ordenar las capacidades de menor a mayor.
Seleccionar la capacidad mayor.
[single choice]</t>
  </si>
  <si>
    <t>Para ordenar las distintas medidas, hay que expresarlas en la misma unidad. ¿En qué tabla están las conversiones de unidades correctas?
Imagen M4-MyM-3b-1*
Imagen M4-MyM-3b-2
Imagen M4-MyM-3b-3
(Single choice)</t>
  </si>
  <si>
    <t>Con la ayuda de la anterior tabla de conversiones, convierte todas las cantidades a litros.
{{T1}} cl = {{T1}} : 100 = {{A1}} l
{{T2}} dl = {{T2}} : 10 = {{A2}} l
{{Q3}} l
{{T3}} dal = {{T3}} : 10 = {{A3}} l
T1 = {{Q1}}/100
T2 = {{Q2}}/10
T3 = {{Q4}}*10
A1={{Q1}}
A2={{Q2}}
A3={{Q4}}
[cloze with math]</t>
  </si>
  <si>
    <t>Con los resultados anteriores, ordena las capacidades de mayor a menor.
{{T1}} cl = {{Q1}} l
{{T2}} dl = {{Q2}} l
{{Q3}} l
{{T3}} dal = {{Q4}} cl
[order list]</t>
  </si>
  <si>
    <t>{"id":"M4-MyM-3c-E-1","seed":{"parameters":[{"name":"Q1","label":null,"max":1,"min":100,"step":0.1},{"name":"Q2","label":null,"max":1,"min":100,"step":0.1},{"name":"Q3","label":null,"max":1,"min":100,"step":0.1},{"name":"Q4","label":null,"max":1,"min":100,"step":0.1}],"uniques":true},"scaffolding":[{"id":"step-0","stimulus":"&lt;p&gt;Arraste e ordene as seguintes medidas de capacidade da maior para a menor. Coloque-as de cima para baixo.&lt;/p&gt;","seed":{"calculated":[{"name":"T1","function":"Lemonlib.round({{Q1}}*100, 3)","temp":true},{"name":"T2","function":"Lemonlib.round({{Q2}}/10, 2)","temp":true},{"name":"T3","function":"{{Q4}}*10","temp":true},{"name":"A1","label":"{{T1}} cl","function":"{{Q1}}"},{"name":"A2","label":"{{T2}} dal","function":"{{Q2}}"},{"name":"A3","label":"{{Q3}} l","function":"{{Q3}}"},{"name":"A4","label":"{{T3}} dl","function":"{{Q4}}"}]},"algorithm":{"name":"orderNumbers","params":{"order":"desc"}}},{"id":"step-1","stimulus":"&lt;p&gt;O que pede o enunciado?&lt;/p&gt;","seed":{"calculated":[{"name":"2-A1","label":"Ordenar as medidas de capacidade da maior para a menor."},{"name":"2-A2","label":"Ordenar as medidas de capacidade da menor para a maior.","incorrect":true},{"name":"2-A3","label":"Selecionar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conversões anterior, converta todas as medidas para litros.&lt;/p&gt;","template":"&lt;p style=\"text-align: center\"&gt;{{T1}} cl = {{T1}} : 100 = {{response}} l&lt;/p&gt;&lt;p style=\"text-align: center\"&gt;{{T2}} dal = {{T2}} x 10 = {{response}} l&lt;/p&gt;&lt;p style=\"text-align: center\"&gt;{{T3}} dl = {{T3}} : 10 = {{response}} l&lt;/p&gt;","seed":{"calculated":[{"name":"T1","function":"Lemonlib.round({{Q1}}*100, 3)","temp":true},{"name":"T2","function":"Lemonlib.round({{Q2}}/10, 2)","temp":true},{"name":"T3","function":"{{Q4}}*10","temp":true},{"name":"3-A1","label":"{{Q1}}","function":"{{Q1}}"},{"name":"3-A2","label":"{{Q2}}","function":"{{Q2}}"},{"name":"3-A3","label":"{{Q4}}","function":"{{Q4}}"}]},"algorithm":{"name":"calculateOperation","params":{"method":"equivLiteral","keyboard":"NUMERICAL"}}},{"id":"step-5","stimulus":"&lt;p&gt;Com os resultados anteriores, arraste e ordene as medidas de capacidade da maior para a menor. Coloque-as de cima para baixo.&lt;/p&gt;","seed":{"calculated":[{"name":"T1","function":"Lemonlib.round({{Q1}}*100, 3)","temp":true},{"name":"T2","function":"Lemonlib.round({{Q2}}/10, 2)","temp":true},{"name":"T3","function":"{{Q4}}*10","temp":true},{"name":"A1","label":"{{T1}} cl = {{Q1}} l","function":"{{Q1}}"},{"name":"A2","label":"{{T2}} dal = {{Q2}} l","function":"{{Q2}}"},{"name":"A3","label":"{{Q3}} l","function":"{{Q3}}"},{"name":"A4","label":"{{T3}} dl = {{Q4}} l","function":"{{Q4}}"}]},"algorithm":{"name":"orderNumbers","params":{"order":"desc"}}}]}</t>
  </si>
  <si>
    <t>Dos tinajas que recogen el agua de lluvia contienen las siguientes cantidades de agua. Arrastra sus capacidades a los huecos para completar la siguiente comparación.</t>
  </si>
  <si>
    <t>Q1= Min = 500; Max = 1000; Step = 1
Q2= Min = 500; Max = 1000; Step = 1</t>
  </si>
  <si>
    <t>T1 = math.max({{Q1}}, {{Q2}})*10
T2 = math.min({{Q1}}, {{Q2}})/10
A1 = "{{T1}} dl"
A2 = "{{T2}} dal"</t>
  </si>
  <si>
    <t>Con la ayuda de la anterior tabla de conversiones, convierte todas las cantidades a litros.
{{T1}} dal = {{T1}} × 10 = {{A1}} l
{{T2}} dl = {{T2}} : 10 = {{A2}} l
A1=math.max({{Q1}}, {{Q2}})
A2 =math.min({{Q1}}, {{Q2}})
[cloze with math]</t>
  </si>
  <si>
    <t>Con los resultados anteriores, arrastra las capacidades al hueco que corresponda para completar la comparación.
{{A1}} &gt; {{A2}}
A1= {{T1}} dal = {{T3}} l
A2= {{T2}} dl = {{T4}} l
T3= math.max({{Q1}}, {{Q2}})
T4 = math.min({{Q1}}, {{Q2}})
[drag and drop]</t>
  </si>
  <si>
    <t>{"id":"M4-MyM-3c-A-1","seed":{"parameters":[{"name":"Q1","label":null,"max":500,"min":1000,"step":1},{"name":"Q2","label":null,"max":500,"min":1000,"step":1}],"uniques":true},"scaffolding":[{"id":"step-0","stimulus":"&lt;p&gt;Dois tambores que coletam água da chuva contêm as seguintes medidas de capacidade. Arraste as medidas para as lacunas correspondentes para completar a seguinte comparação.&lt;/p&gt;","template":"&lt;p style=\"text-align: center\"&gt;{{response}} &gt; {{response}}&lt;/p&gt;","seed":{"calculated":[{"name":"T1","function":"math.max({{Q1}}, {{Q2}})*10","temp":true},{"name":"T2","function":"math.min({{Q1}}, {{Q2}})/10","temp":true},{"name":"A1","label":"{{T1}} dl","function":"math.max({{Q1}}, {{Q2}})*10"},{"name":"A2","label":"{{T2}} dal","function":"math.min({{Q1}}, {{Q2}})/10"}]},"algorithm":{"name":"calculateOperation","template":"Cloze with drag &amp; drop","params":{"keyboard":"NUMERICAL"}}},{"id":"step-1","stimulus":"&lt;p&gt;O que pede o enunciado?&lt;/p&gt;","seed":{"calculated":[{"name":"2-A1","label":"Ordenar as medidas de capacidade da maior para a menor."},{"name":"2-A2","label":"Ordenar as medidas de capacidade da menor para a maior.","incorrect":true},{"name":"2-A2","label":"Determinar a medida de maior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litros.&lt;/p&gt;","template":"&lt;p style=\"text-align: center\"&gt;{{T1}} dl = {{T1}} : 10 = {{response}} l&lt;/p&gt;&lt;p style=\"text-align: center\"&gt;{{T2}} dal = {{T2}} × 10 = {{response}} l&lt;/p&gt;","seed":{"calculated":[{"name":"T1","function":"math.max({{Q1}}, {{Q2}})*10","temp":true},{"name":"T2","function":"math.min({{Q1}}, {{Q2}})/10","temp":true},{"name":"3-A1","label":"math.max({{Q1}}, {{Q2}})","function":"math.max({{Q1}}, {{Q2}})"},{"name":"3-A2","label":"math.min({{Q1}}, {{Q2}})","function":"math.min({{Q1}}, {{Q2}})"}]},"algorithm":{"name":"calculateOperation","params":{"method":"equivLiteral","keyboard":"NUMERICAL"}}},{"id":"step-4","stimulus":"&lt;p&gt;Com os resultados anteriores, arraste as medidas para as lacunas correspondentes para completar a comparação.&lt;/p&gt;","template":"&lt;p style=\"text-align: center\"&gt;{{response}} &gt; {{response}}&lt;/p&gt;","seed":{"calculated":[{"name":"T1","function":"math.max({{Q1}}, {{Q2}})*10","temp":true},{"name":"T2","function":"math.min({{Q1}}, {{Q2}})/10","temp":true},{"name":"T3","function":"math.max({{Q1}}, {{Q2}})","temp":true},{"name":"T4","function":"math.min({{Q1}}, {{Q2}})","temp":true},{"name":"A1","label":"{{T1}} dl = {{T3}} l","function":"math.min({{Q1}}, {{Q2}})"},{"name":"A2","label":"{{T2}} dal = {{T4}} l","function":"math.max({{Q1}}, {{Q2}})*10"}]},"algorithm":{"name":"calculateOperation","template":"Cloze with drag &amp; drop","params":{"keyboard":"NUMERICAL"}}}]}</t>
  </si>
  <si>
    <t>Patricia y Granada han preparado limonada y cada una ha utilizado las siguientes cantidades de zumo de limón. Arrastra estas medidas a los huecos para completar la siguiente comparación.</t>
  </si>
  <si>
    <t>Q1-Q2= Mín = 100; Máx = 900; Step= 1</t>
  </si>
  <si>
    <t>T1 = math.min{{Q1}}, {{Q2}})/10
T2 = math.max({{Q1}}, {{Q2}})/100
A1 = "{{T1}} cl"
A2 = "{{T2}} dl"</t>
  </si>
  <si>
    <t>¿Qué pide el enunciado?
Ordenar las capacidades de menor a mayor.*
Ordenar las capacidades de mayor a menor.
Seleccionar la capacidad mayor.
[single choice]</t>
  </si>
  <si>
    <t>Con la ayuda de la anterior tabla de conversiones, convierte todas las cantidades a mililitros.
{{T1}} cl = {{T1}} × 10 = {{A1}} ml
{{T2}} dl = {{T2}} × 100 = {{A2}} ml
A1=math.max({{Q1}}, {{Q2}})
A2 =math.min({{Q1}}, {{Q2}})
[cloze with math]</t>
  </si>
  <si>
    <t>Con los resultados anteriores, arrastra las cantidades al hueco que corresponda para completar la comparación.
{{A1}} &lt; {{A2}}
A1= {{T1}} cl = {{T3}} ml
A2= {{T2}} dl = {{T4}} ml
T3= math.min({{Q1}}, {{Q2}})
T4 = math.max({{Q1}}, {{Q2}})
[drag and drop]</t>
  </si>
  <si>
    <t>{"id":"M4-MyM-3c-A-2","seed":{"parameters":[{"name":"Q1","label":null,"max":100,"min":900,"step":1},{"name":"Q2","label":null,"max":100,"min":900,"step":1}],"uniques":true},"scaffolding":[{"id":"step-0","stimulus":"&lt;p&gt;Patrícia e Sofia prepararam duas limonadas e cada uma usou as seguintes quantidades de suco de limão. Arraste essas medidas para as lacunas correspondentes para completar a seguinte comparação.&lt;/p&gt;","template":"&lt;p style=\"text-align: center\"&gt;{{response}} &lt; {{response}}&lt;/p&gt;","seed":{"calculated":[{"name":"T1","function":"math.min({{Q1}}, {{Q2}})/10","temp":true},{"name":"T2","function":"math.max({{Q1}}, {{Q2}})/100","temp":true},{"name":"A1","label":"{{T1}} cl","function":"math.min({{Q1}}, {{Q2}})/10"},{"name":"A2","label":"{{T2}} dl","function":"math.max({{Q1}}, {{Q2}})/100"}]},"algorithm":{"name":"calculateOperation","template":"Cloze with drag &amp; drop","params":{"keyboard":"NUMERICAL"}}},{"id":"step-1","stimulus":"&lt;p&gt;O que pede o enunciado?&lt;/p&gt;","seed":{"calculated":[{"name":"2-A1","label":"Ordenar as medidas de capacidade da menor para a maior."},{"name":"2-A2","label":"Ordenar as medidas de capacidade da maior para a menor.","incorrect":true},{"name":"2-A2","label":"Determinar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ml&lt;/p&gt;","seed":{"calculated":[{"name":"T1","function":"math.min({{Q1}}, {{Q2}})/10","temp":true},{"name":"T2","function":"math.max({{Q1}}, {{Q2}})/100","temp":true},{"name":"3-A1","label":"math.min({{Q1}}, {{Q2}})","function":"math.min({{Q1}}, {{Q2}})"},{"name":"3-A2","label":"math.max({{Q1}}, {{Q2}})","function":"math.max({{Q1}}, {{Q2}})"}]},"algorithm":{"name":"calculateOperation","params":{"method":"equivLiteral","keyboard":"NUMERICAL"}}},{"id":"step-4","stimulus":"&lt;p&gt;Com os resultados anteriores, arraste cada medida para o espaço correspondente para completar a comparação.&lt;/p&gt;","template":"&lt;p style=\"text-align: center\"&gt;{{response}} &lt; {{response}}&lt;/p&gt;","seed":{"calculated":[{"name":"T1","function":"math.min({{Q1}}, {{Q2}})/10","temp":true},{"name":"T2","function":"math.max({{Q1}}, {{Q2}})/100","temp":true},{"name":"T3","function":"math.min({{Q1}}, {{Q2}})","temp":true},{"name":"T4","function":"math.max({{Q1}}, {{Q2}})","temp":true},{"name":"A1","label":"{{T1}} cl = {{T3}} ml","function":"math.min({{Q1}}, {{Q2}})"},{"name":"A2","label":"{{T2}} dl = {{T4}} ml","function":"math.max({{Q1}}, {{Q2}})*10"}]},"algorithm":{"name":"calculateOperation","template":"Cloze with drag &amp; drop","params":{"keyboard":"NUMERICAL"}}}]}</t>
  </si>
  <si>
    <t xml:space="preserve">En un pueblo han organizado un concurso en el que los niños tienen que llevar agua de la fuente con las manos hasta unas jarras. Ordena las medidas de mayor a menor para ver quién de los niños ha llenado más su jarra. 
{{T1}} cl
{{T2}} dl
{{Q1}} ml
</t>
  </si>
  <si>
    <t>Q1-Q3= Mín = 100;Máx = 1200 ; Step= 10</t>
  </si>
  <si>
    <t>T1 = {{Q1}}/10
T2 = {{Q2}}/100
(ordenar por Q1, Q2, Q3) DESC</t>
  </si>
  <si>
    <t>&lt;p&gt;Para saber cuál es la de mayor capacidad expresamos todas las medidas en la misma unidad y después comparamos.&lt;/p&gt;</t>
  </si>
  <si>
    <t>¿Qué pide el enunciado?
Ordenar las medidas de mayor a menor.*
Ordenar las medidas de menor a mayor.
Seleccionar la medida mayor.
[single choice]</t>
  </si>
  <si>
    <t>Con la ayuda de la anterior tabla de conversiones, convierte todas las cantidades a mililitros.
{{T1}} cl = {{T1}} × 10 = {{A1}} l
{{T2}} dl = {{T2}} × 100 = {{A2}} l
{{Q3}} ml
A1={{Q1}}
A2 ={{Q2}}
[cloze with math]</t>
  </si>
  <si>
    <t>Con los resultados anteriores, ordena las capacidades de mayor a menor.
{{T1}} cl = {{Q1}} ml
{{T2}} dl = {{Q2}} ml
{{Q3}} ml
[order list]</t>
  </si>
  <si>
    <t>{"id":"M4-MyM-3c-A-3","seed":{"parameters":[{"name":"Q1","label":null,"max":100,"min":1200,"step":10},{"name":"Q2","label":null,"max":100,"min":1200,"step":10},{"name":"Q3","label":null,"max":100,"min":1200,"step":10}],"uniques":true},"scaffolding":[{"id":"step-0","stimulus":"&lt;p&gt;Em uma cidade foi organizada uma gincana na qual as crianças precisavam carregar com as mãos um jarro com água retirada de uma fonte da cidade. Arraste e ordene as medidas da maior para a menor para descobrir quem encheu mais o pote. Coloque-as de cima para baixo.&lt;/p&gt;","seed":{"calculated":[{"name":"T1","function":"{{Q1}}/10","temp":true},{"name":"T2","function":"{{Q2}}/100","temp":true},{"name":"A1","label":"{{T1}} cl","function":"{{Q1}}"},{"name":"A2","label":"{{T2}} dl","function":"{{Q2}}"},{"name":"A3","label":"{{Q3}} ml","function":"{{Q3}}"}]},"algorithm":{"name":"orderNumbers","params":{"order":"desc"}}},{"id":"step-1","stimulus":"&lt;p&gt;O que pede o enunciado?&lt;/p&gt;","seed":{"calculated":[{"name":"2-A1","label":"Ordenar as medidas de capacidade da maior para a menor."},{"name":"2-A2","label":"Ordenar as medidas de capacidade da menor para a maior.","incorrect":true},{"name":"3-A3","label":"Determinar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ml&lt;/p&gt;&lt;p&gt;{{Q3}} ml&lt;/p&gt;","seed":{"calculated":[{"name":"T1","function":"{{Q1}}/10","temp":true},{"name":"T2","function":"{{Q2}}/100","temp":true},{"name":"3-A1","label":"{{Q1}}","function":"{{Q1}}"},{"name":"3-A2","label":"{{Q2}}","function":"{{Q2}}"}]},"algorithm":{"name":"calculateOperation","params":{"method":"equivLiteral","keyboard":"NUMERICAL"}}},{"id":"step-4","stimulus":"&lt;p&gt;Com os resultados anteriores, arraste e ordene as medidas de capacidade da maior para a menor. Coloque-as de cima para baixo.&lt;/p&gt;","seed":{"calculated":[{"name":"T1","function":"{{Q1}}/100","temp":true},{"name":"T2","function":"{{Q2}}/10","temp":true},{"name":"A1","label":"{{T1}} cl = {{Q1}} ml","function":"{{Q1}}"},{"name":"A2","label":"{{T2}} dl = {{Q2}} ml","function":"{{Q2}}"},{"name":"A3","label":"{{Q3}} ml","function":"{{Q3}}"}]},"algorithm":{"name":"orderNumbers","params":{"order":"desc"}}}]}</t>
  </si>
  <si>
    <t>M4-MyM-4a</t>
  </si>
  <si>
    <t>Realiza sumas y restas con magnitudes (longitud, masa, volumen) expresadas de forma simple ()</t>
  </si>
  <si>
    <t>Escoge el resultado de esta resta. 
{{T1}} {{Q3}} − {{Q2}} {{Q3}} = ... 
{{T2}} {{Q3}}* 
{{T3}} {{Q3}}
{{T4}} {{Q3}}
{{T5}} {{Q3}}
{{T6}} {{Q3}}</t>
  </si>
  <si>
    <t>Q1= Mín 100;Máx 5000; Step= 1
Q2= Mín 100;Máx 5000; Step= 1
Q3= "km", "hm", "dam", "m", "dm", "cm", "mm", "kg", "hg", "dag", "g", "dg", "cg", "mg", "kl", "hl", "dal", "l", "dl", "cl", "ml"
Q4= Mín = 1; Máx = 90; Step = 10
Q5= Mín = 1; Máx = 90; Step = 10
Q6= Mín = 1; Máx = 10; Step = 1
Q7= Mín = 1; Máx = 10; Step = 1</t>
  </si>
  <si>
    <t>T1 = {{Q1}}+{{Q2}}
T2 = {{Q1}}
T3 = {{Q1}}+{{Q4}}
T4 = {{Q1}}-{{Q5}}
T5 = {{Q1}}+{{Q6}}
T6 = {{Q1}}-{{Q7}}</t>
  </si>
  <si>
    <t>&lt;p&gt;Cuando las unidades son las mismas, se resta igual que en una resta de números naturales.&lt;/p&gt;</t>
  </si>
  <si>
    <t>&lt;p&gt;Cuando las unidades son las mismas, se resta igual que en una resta de números naturales.&lt;/p&gt;
Resta vertical de 4 cifras
{{T1}} − {{Q2}} = {{A1}}</t>
  </si>
  <si>
    <t>{"id":"M4-MyM-4a-I-1","stimulus":"&lt;p&gt;Escolha o resultado desta subtração.&lt;/p&gt;&lt;p style=\"text-align: center\"&gt;{{T1}} {{Q3}} − {{Q2}} {{Q3}} = ...&lt;/p&gt;","hint":"&lt;p&gt;Como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T1}}&lt;/span&gt;&lt;/div&gt;&lt;/div&gt;&lt;/div&gt;","seed":{"parameters":[{"name":"Q1","label":null,"min":100,"max":5000,"step":1},{"name":"Q2","label":null,"min":100,"max":5000,"step":1},{"name":"Q3","label":null,"list":["km","hm","dam","m","dm","cm","mm","kg","hg","dag","g","dg","cg","mg","kl","hl","dal","l","dl","cl","ml"]},{"name":"Q4","label":null,"min":1,"max":90,"step":10},{"name":"Q5","label":null,"min":1,"max":90,"step":10},{"name":"Q6","label":null,"min":1,"max":10,"step":1},{"name":"Q7","label":null,"min":1,"max":10,"step":1}],"calculated":[{"name":"T1","label":"{{function}}","function":"{{Q1}}+{{Q2}}","temp":true},{"name":"T2","label":"{{function}}","function":"{{Q1}}","temp":true},{"name":"T3","label":"{{function}}","function":"{{Q1}}+{{Q4}}","temp":true},{"name":"T4","label":"{{function}}","function":"{{Q1}}-{{Q5}}","temp":true},{"name":"T5","label":"{{function}}","function":"{{Q1}}+{{Q6}}","temp":true},{"name":"T6","label":"{{function}}","function":"{{Q1}}-{{Q7}}","temp":true},{"name":"A1","label":"{{T2}} {{Q3}}"},{"name":"A2","label":"{{T3}} {{Q3}}","incorrect":true},{"name":"A3","label":"{{T4}} {{Q3}}","incorrect":true},{"name":"A4","label":"{{T5}} {{Q3}}","incorrect":true},{"name":"A5","label":"{{T6}} {{Q3}}","incorrect":true}],"uniques":true},"algorithm":{"name":"trueFalse","template":"Multiple choice – standard","params":{"countCorrect":1,"countIncorrect":2,"showCheckIcon":false,
            "columns": 3
        }
    }
}</t>
  </si>
  <si>
    <t>Escoge el resultado de esta suma. 
{{Q1}} {{Q3}} + {{Q2}} {{Q3}} = ... 
{{T2}} {{Q3}}* 
{{T3}} {{Q3}}
{{T4}} {{Q3}}
{{T5}} {{Q3}}
{{T6}} {{Q3}}</t>
  </si>
  <si>
    <t>Q1= Mín 100;Máx 9999; Step= 1
Q2= Mín 100;Máx 9999; Step= 1
Q3= "km", "hm", "dam", "m", "dm", "cm", "mm", "kg", "hg", "dag", "g", "dg", "cg", "mg", "kl", "hl", "dal", "l", "dl", "cl", "ml"
Q4= Mín = 1; Máx = 90; Step = 10
Q5= Mín = 1; Máx = 90; Step = 10
Q6= Mín = 1; Máx = 10; Step = 1
Q7= Mín = 1; Máx = 10; Step = 1</t>
  </si>
  <si>
    <t>T2 = {{Q1}}+{{Q2}}
T3 = {{Q1}}+{{Q2}}+{{Q4}}
T4 = {{Q1}}+{{Q2}}-{{Q5}}
T5 = {{Q1}}+{{Q2}}+{{Q6}}
T6 = {{Q1}}+{{Q2}}-{{Q7}}</t>
  </si>
  <si>
    <t>&lt;p&gt;Cuando las unidades son las mismas, se suma igual que en una suma de números naturales.&lt;/p&gt;</t>
  </si>
  <si>
    <t>&lt;p&gt;Cuando las unidades son las mismas, se suma igual que en una suma de números naturales.&lt;/p&gt;
Suma vertical de 4 cifras
{{Q1}} + {{Q2}} = {{A1}}</t>
  </si>
  <si>
    <t>{"id":"M4-MyM-4a-I-2","stimulus":"&lt;p&gt;Escolha o resultado desta adição.&lt;/p&gt;&lt;p style=\"text-align: center\"&gt;{{Q1}} {{Q3}} + {{Q2}} {{Q3}} = ...&lt;/p&gt;","hint":"&lt;p&gt;Como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Q1}}&lt;/span&gt;&lt;/div&gt;&lt;/div&gt;&lt;/div&gt;","seed":{"parameters":[{"name":"Q1","label":null,"min":100,"max":9999,"step":1},{"name":"Q2","label":null,"min":100,"max":9999,"step":1},{"name":"Q3","label":null,"list":["km","hm","dam","m","dm","cm","mm","kg","hg","dag","g","dg","cg","mg","kl","hl","dal","l","dl","cl","ml"]},{"name":"Q4","label":null,"min":1,"max":90,"step":10},{"name":"Q5","label":null,"min":1,"max":90,"step":10},{"name":"Q6","label":null,"min":1,"max":10,"step":1},{"name":"Q7","label":null,"min":1,"max":10,"step":1}],"calculated":[{"name":"T2","label":"{{function}}","function":"{{Q1}}+{{Q2}}","temp":true},{"name":"T3","label":"{{function}}","function":"{{Q1}}+{{Q2}}+{{Q4}}","temp":true},{"name":"T4","label":"{{function}}","function":"{{Q1}}+{{Q2}}-{{Q5}}","temp":true},{"name":"T5","label":"{{function}}","function":"{{Q1}}+{{Q2}}+{{Q6}}","temp":true},{"name":"T6","label":"{{function}}","function":"{{Q1}}+{{Q2}}-{{Q7}}","temp":true},{"name":"A1","label":"{{T2}} {{Q3}}"},{"name":"A2","label":"{{T3}} {{Q3}}","incorrect":true},{"name":"A3","label":"{{T4}} {{Q3}}","incorrect":true},{"name":"A4","label":"{{T5}} {{Q3}}","incorrect":true},{"name":"A5","label":"{{T6}} {{Q3}}","incorrect":true}],"uniques":true},"algorithm":{"name":"trueFalse","template":"Multiple choice – standard","params":{"countCorrect":1,"countIncorrect":2,"showCheckIcon":false,
            "columns": 3
        }
    }
}</t>
  </si>
  <si>
    <t>{{T1}} {{Q11}} − {{Q2}} {{Q11}} = {{A1}} {{Q11}}</t>
  </si>
  <si>
    <t>Q1= Mín 100;Máx 5000; Step= 1
Q2= Mín 100;Máx 5000; Step= 1
Q11= "km", "hm", "dam", "m", "dm", "cm", "mm", "kg", "hg", "dag", "g", "dg", "cg", "mg", "kl", "hl", "dal", "l", "dl", "cl", "ml"</t>
  </si>
  <si>
    <t>T1 = {{Q1}}+{{Q2}
A1 = {{Q1}}</t>
  </si>
  <si>
    <t>&lt;p&gt;Cuando las unidades son las mismas, se resta igual que en una resta de números naturales.&lt;/p&gt;
Resta vertical de 4 cifras
{{T1}} − {{Q2}} = {{A1}}</t>
  </si>
  <si>
    <t>{"id":"M4-MyM-4a-E-1","stimulus":"&lt;p&gt;Calcule a seguinte subtração.&lt;/p&gt;","template":"&lt;p style=\"text-align: center\"&gt;{{T1}} {{Q11}} − {{Q2}} {{Q11}} = {{response}} {{Q11}}&lt;/p&gt;","hint":"&lt;p&gt;Como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T1}}&lt;/span&gt;&lt;/div&gt;&lt;/div&gt;&lt;/div&gt;","seed":{"parameters":[{"name":"Q1","label":null,"min":100,"max":5000,"step":1},{"name":"Q2","label":null,"min":100,"max":5000,"step":1},{"name":"Q11","label":null,"list":["km","hm","dam","m","dm","cm","mm","kg","hg","dag","g","dg","cg","mg","kl","hl","dal","l","dl","cl","ml"]}],"calculated":[{"name":"T1","label":"{{function}}","function":"{{Q1}}+{{Q2}}","temp":true},{"name":"A1","label":"{{function}}","function":"{{Q1}}"}],"uniques":true},"algorithm":{"name":"calculateOperation","params":{"method":"equivLiteral","keyboard":"NUMERICAL"}}}</t>
  </si>
  <si>
    <t>{{Q1}} {{Q11}} + {{Q2}} {{Q11}} = {{A1}} {{Q11}}</t>
  </si>
  <si>
    <t>Q1= Mín 100;Máx 9999; Step= 1
Q2= Mín 100;Máx 9999; Step= 1
Q11= "km", "hm", "dam", "m", "dm", "cm", "mm", "kg", "hg", "dag", "g", "dg", "cg", "mg", "kl", "hl", "dal", "l", "dl", "cl", "ml"</t>
  </si>
  <si>
    <t>{"id":"M4-MyM-4a-E-2","stimulus":"&lt;p&gt;Calcule a seguinte adição.&lt;/p&gt;","template":"&lt;p style=\"text-align: center\"&gt;{{Q1}} {{Q11}} + {{Q2}} {{Q11}} = {{response}} {{Q11}}&lt;/p&gt;","hint":"&lt;p&gt;Como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9999,"step":1},{"name":"Q2","label":null,"min":100,"max":9999,"step":1},{"name":"Q11","label":null,"list":["km","hm","dam","m","dm","cm","mm","kg","hg","dag","g","dg","cg","mg","kl","hl","dal","l","dl","cl","ml"]}],"calculated":[{"name":"A1","label":"{{function}}","function":"{{Q1}}+{{Q2}}"}],"uniques":true},"algorithm":{"name":"calculateOperation","params":{"method":"equivLiteral","keyboard":"NUMERICAL"}}}</t>
  </si>
  <si>
    <t>David y su padre han comprado {{Q1}} g de peras y {{Q2}} g de melocotones. ¿Cuál es la masa de la compra?</t>
  </si>
  <si>
    <t>La compra pesa {{A1}} g.</t>
  </si>
  <si>
    <t>Q1= Mín = 100; Máx = 5000; Step = 10
Q2= Mín = 100; Máx = 5000; Step = 10</t>
  </si>
  <si>
    <t>&lt;p&gt;Cuando las unidades son las mismas, se suman los valores y se mantienen las unidades.&lt;/p&gt;</t>
  </si>
  <si>
    <t>&lt;p&gt;Cuando las unidades son las mismas, se suman los valores y se mantienen las unidades.&lt;/p&gt;
Suma vertical de 4 cifras
{{Q1}} + {{Q2}} = {{A1}}</t>
  </si>
  <si>
    <t>{"id":"M4-MyM-4a-A-1","stimulus":"&lt;p&gt;Daniel e seu pai compraram {{Q1}} g de maçãs e {{Q2}} g de pêssegos. Qual é a medida de massa total dessa compra?&lt;/p&gt;","template":"&lt;p&gt;A massa total da compra mede {{response}} g.&lt;/p&gt;","hint":"&lt;p&gt;Como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5000,"step":10},{"name":"Q2","label":null,"min":100,"max":5000,"step":10}],"calculated":[{"name":"A1","label":"{{function}}","function":"{{Q1}}+{{Q2}}"}],"uniques":true},"algorithm":{"name":"calculateOperation","params":{"method":"equivLiteral","keyboard":"NUMERICAL"}}}</t>
  </si>
  <si>
    <t>Pepa ha recorrido en bicicleta {{Q1}} m por la mañana y {{Q2}} m por la tarde. ¿Cuántos metros ha pedaleado en total?</t>
  </si>
  <si>
    <t>Pepa ha recorrido {{A1}} m.</t>
  </si>
  <si>
    <t xml:space="preserve">Q1= Mín = 1000; Máx = 5000; Step = 1
Q2= Mín = 1000; Máx = 5000; Step = 1
</t>
  </si>
  <si>
    <t>{"id":"M4-MyM-4a-A-2","stimulus":"&lt;p&gt;Pietra pedalou {{Q1}} m de manhã e {{Q2}} m à tarde. Quantos metros ela pedalou no total?&lt;/p&gt;","template":"&lt;p&gt;Pietra pedalou {{response}} m.&lt;/p&gt;","hint":"&lt;p&gt;Como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1000,"max":5000,"step":1},{"name":"Q2","label":null,"min":1000,"max":5000,"step":1}],"calculated":[{"name":"A1","label":"{{function}}","function":"{{Q1}}+{{Q2}}"}],"uniques":true},"algorithm":{"name":"calculateOperation","params":{"method":"equivLiteral","keyboard":"NUMERICAL"}}}</t>
  </si>
  <si>
    <t>A una piscina que tiene {{T1}} l se le han vaciado {{Q2}} l. ¿Cuántos litros hay ahora en la piscina?</t>
  </si>
  <si>
    <t>En la piscina quedan {{A1}} l.</t>
  </si>
  <si>
    <t>Q1= Mín = 10000; Máx = 25000; Step = 1
Q2= Mín = 10000; Máx = 25000; Step = 1</t>
  </si>
  <si>
    <t>T1 = {{Q1}} + {{Q2}} 
A1 = {{Q1}}</t>
  </si>
  <si>
    <t>&lt;p&gt;Cuando las unidades son las mismas, se restan los valores y se mantienen las unidades.&lt;/p&gt;</t>
  </si>
  <si>
    <t>&lt;p&gt;Cuando las unidades son las mismas, se restan los valores y se mantienen las unidades.&lt;/p&gt;
Resta vertical de 4 cifras
{{T1}} − {{Q2}} = {{A1}}</t>
  </si>
  <si>
    <t>{"id":"M4-MyM-4a-A-3","stimulus":"&lt;p&gt;Uma piscina estava com {{T1}} l de água, mas teve {{Q2}} l esvaziados. Quantos litros a piscina tem agora?&lt;/p&gt;","template":"&lt;p&gt;A piscina tem {{response}} l.&lt;/p&gt;","hint":"&lt;p&gt;Como as unidades são as mesmas, basta subtrair os números naturais.&lt;/p&gt;","feedback":"&lt;p&gt;Como as unidades são as mesmas, basta subtrair os números naturais.&lt;/p&gt;&lt;div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T1}}&lt;/span&gt;&lt;/div&gt;&lt;/div&gt;&lt;/div&gt;","seed":{"parameters":[{"name":"Q1","label":null,"min":10000,"max":25000,"step":1},{"name":"Q2","label":null,"min":10000,"max":25000,"step":1}],"calculated":[{"name":"T1","label":"{{function}}","function":"{{Q1}}+{{Q2}}","temp":true},{"name":"A1","label":"{{function}}","function":"{{Q1}}"}],"uniques":true},"algorithm":{"name":"calculateOperation","params":{"method":"equivLiteral","keyboard":"NUMERICAL"}}}</t>
  </si>
  <si>
    <t>M4-MyM-4b</t>
  </si>
  <si>
    <t>Realiza multiplicaciones y divisiones con magnitudes (longitud, masa, volumen) expresadas de forma simple ()</t>
  </si>
  <si>
    <t>Arrastra el resultado correcto de esta multiplicación.</t>
  </si>
  <si>
    <t>{{Q1}} {{Q5}} × {{Q2}} = {{A1}}</t>
  </si>
  <si>
    <t>Q1= Mín= 100;Máx= 999; Step= 1
Q2= Mín=  2;Máx= 9; Step= 1
Q3= Mín=  2;Máx= 9; Step= 1
Q4= Mín=  2;Máx= 9; Step= 1
Q5= "km", "hm", "dam", "m", "dm", "cm", "mm", "kg", "hg", "dag", "g", "dg", "cg", "mg", "kl", "hl", "dal", "l", "dl", "cl", "ml"</t>
  </si>
  <si>
    <t>T1 = {{Q1}}*{{Q2}}
T2 = {{Q1}}*{{Q3}}
T3 = {{Q1}}*{{Q4}}
A1 = "{{T1}} {{Q5}}"
A2 = "{{T2}} {{Q5}}"
A3 = "{{T3}} {{Q5}}"</t>
  </si>
  <si>
    <t>&lt;p&gt;Las multiplicaciones de unidades de medida son iguales que las de números naturales.&lt;/p&gt;</t>
  </si>
  <si>
    <t>{"id":"M4-MyM-4b-I-1","stimulus":"&lt;p&gt;Arraste o resultado correto desta multiplicação.&lt;/p&gt;","template":"&lt;p style=\"text-align: center\"&gt;{{Q1}} {{Q5}} × {{Q2}} = {{response}}&lt;/p&gt;","hint":"&lt;p&gt;Para multiplicar as unidades de medida, basta operar com os números naturais.&lt;/p&gt;","feedback":"&lt;p&gt;Para multiplicar as unidades de medida, basta operar com os números naturais.&lt;/p&gt;","seed":{"parameters":[{"name":"Q1","label":null,"min":100,"max":999,"step":1},{"name":"Q2","label":null,"min":2,"max":9,"step":1},{"name":"Q3","label":null,"min":2,"max":9,"step":1},{"name":"Q4","label":null,"min":2,"max":9,"step":1},{"name":"Q5","list":["km","hm","dam","m","dm","cm","mm","kg","hg","dag","g","dg","cg","mg","kl","hl","dal","l","dl","cl","ml"]}],"calculated":[{"name":"T1","function":"{{Q1}}*{{Q2}}","temp":true},{"name":"T2","function":"{{Q1}}*{{Q3}}","temp":true},{"name":"T3","function":"{{Q1}}*{{Q4}}","temp":true},{"name":"A1","label":"{{T1}} {{Q5}}"},{"name":"A2","label":"{{T2}} {{Q5}}","incorrect":true},{"name":"A3","label":"{{T3}} {{Q5}}","incorrect":true}],"uniques":true},"algorithm":{"name":"calculateOperation","template":"Cloze with drag &amp; drop","params":{"keyboard":"INTERMEDIATE"}}}</t>
  </si>
  <si>
    <t>{{T1}} {{Q5}} : {{Q1}} = {{A1}}</t>
  </si>
  <si>
    <t>Q1= Mín=  2;Máx= 9; Step= 1
Q2= Mín= 100;Máx= 999; Step= 1
Q3= Mín= 100;Máx= 999; Step= 1
Q4= Mín= 100;Máx= 999; Step= 1
Q5= "km", "hm", "dam", "m", "dm", "cm", "mm", "kg", "hg", "dag", "g", "dg", "cg", "mg", "kl", "hl", "dal", "l", "dl", "cl", "ml"</t>
  </si>
  <si>
    <t>T1 = {{Q1}}*{{Q2}}
A1 = "{{Q2}} {{Q5}}"
A2 = "{{Q3}} {{Q5}}"
A3 = "{{Q4}} {{Q5}}"</t>
  </si>
  <si>
    <t>&lt;p&gt;Las divisiones de unidades de medida son iguales que las de números naturales.&lt;/p&gt;</t>
  </si>
  <si>
    <t>{"id":"M4-MyM-4b-I-2","stimulus":"&lt;p&gt;Arraste o resultado correto desta divisão.&lt;/p&gt;","template":"&lt;p style=\"text-align: center\"&gt;{{T1}} {{Q5}} : {{Q1}} = {{response}}&lt;/p&gt;","hint":"&lt;p&gt;Para dividir as unidades de medida, basta operar com os números naturais.&lt;/p&gt;","feedback":"&lt;p&gt;Para dividir as unidades de medida, basta operar com os números naturais.&lt;/p&gt;","seed":{"parameters":[{"name":"Q1","label":null,"min":2,"max":9,"step":1},{"name":"Q2","label":null,"min":100,"max":999,"step":1},{"name":"Q3","label":null,"min":100,"max":999,"step":1},{"name":"Q4","label":null,"min":100,"max":999,"step":1},{"name":"Q5","list":["km","hm","dam","m","dm","cm","mm","kg","hg","dag","g","dg","cg","mg","kl","hl","dal","l","dl","cl","ml"]}],"calculated":[{"name":"T1","function":"{{Q1}}*{{Q2}}","temp":true},{"name":"A1","label":"{{Q2}} {{Q5}}"},{"name":"A2","label":"{{Q3}} {{Q5}}","incorrect":true},{"name":"A3","label":"{{Q4}} {{Q5}}","incorrect":true}],"uniques":true},"algorithm":{"name":"calculateOperation","template":"Cloze with drag &amp; drop","params":{"keyboard":"INTERMEDIATE"}}}</t>
  </si>
  <si>
    <t xml:space="preserve">Calcula esta multiplicación. </t>
  </si>
  <si>
    <t>{{Q1}} {{Q3}} × {{Q2}} = {{A1}} {{Q3}}</t>
  </si>
  <si>
    <t>Q1= Mín= 100;Máx= 999; Step= 1
Q2= Mín= 2;Máx= 9; Step= 1
Q3= "km", "hm", "dam", "m", "dm", "cm", "mm", "kg", "hg", "dag", "g", "dg", "cg", "mg", "kl", "hl", "dal", "l", "dl", "cl", "ml"</t>
  </si>
  <si>
    <t>{"id":"M4-MyM-4b-E-1","stimulus":"&lt;p&gt;Calcule esta multiplicação.&lt;/p&gt;","template":"&lt;p style=\"text-align: center\"&gt;{{Q1}} {{Q3}} × {{Q2}} = {{response}} {{Q3}}&lt;/p&gt;","hint":"&lt;p&gt;Para multiplicar as unidades de medida, basta operar com os números naturais.&lt;/p&gt;","feedback":"&lt;p&gt;Para multiplicar as unidades de medida, basta operar com os números naturais.&lt;/p&gt;","seed":{"parameters":[{"name":"Q1","label":null,"min":100,"max":999,"step":1},{"name":"Q2","label":null,"min":2,"max":9,"step":1},{"name":"Q3","list":["km","hm","dam","m","dm","cm","mm","kg","hg","dag","g","dg","cg","mg","kl","hl","dal","l","dl","cl","ml"]}],"calculated":[{"name":"A1","function":"{{Q1}}*{{Q2}}"}],"uniques":true},"algorithm":{"name":"calculateOperation","params":{"method":"equivLiteral","keyboard":"NUMERICAL"}}}</t>
  </si>
  <si>
    <t xml:space="preserve">Calcula esta división. </t>
  </si>
  <si>
    <t>{{T1}} {{Q3}} : {{Q1}} = {{A1}} {{Q3}}</t>
  </si>
  <si>
    <t>Q1= Mín=  2;Máx= 9; Step= 1
Q2= Mín= 100;Máx= 999; Step= 1
Q3= "km", "hm", "dam", "m", "dm", "cm", "mm", "kg", "hg", "dag", "g", "dg", "cg", "mg", "kl", "hl", "dal", "l", "dl", "cl", "ml"</t>
  </si>
  <si>
    <t>{"id":"M4-MyM-4b-E-2","stimulus":"&lt;p&gt;Calcule esta divisão.&lt;/p&gt;","template":"&lt;p style=\"text-align: center\"&gt;{{T1}} {{Q3}} : {{Q1}} = {{response}} {{Q3}}&lt;/p&gt;","hint":"&lt;p&gt;Para dividir as unidades de medida, basta operar com os números naturais.&lt;/p&gt;","feedback":"&lt;p&gt;Para dividir as unidades de medida, basta operar com os números naturais.&lt;/p&gt;","seed":{"parameters":[{"name":"Q1","label":null,"min":2,"max":9,"step":1},{"name":"Q2","label":null,"min":100,"max":999,"step":1},{"name":"Q3","list":["km","hm","dam","m","dm","cm","mm","kg","hg","dag","g","dg","cg","mg","kl","hl","dal","l","dl","cl","ml"]}],"calculated":[{"name":"T1","function":"{{Q1}}*{{Q2}}","temp":true},{"name":"A1","function":"{{Q2}}"}],"uniques":true},"algorithm":{"name":"calculateOperation","params":{"method":"equivLiteral","keyboard":"NUMERICAL"}}}</t>
  </si>
  <si>
    <t>Una pastelería elabora mensualmente {{Q1}} g de cruasanes. ¿Cuántos gramos de cruasanes tendrá que producir en {{Q2}} meses?</t>
  </si>
  <si>
    <t>Tendrá que producir {{A1}} g.</t>
  </si>
  <si>
    <t>Q1= Min= 10001; Max= 99999; Step= 1
Q2= Min= 2; Max= 9; Step= 1</t>
  </si>
  <si>
    <t>&lt;p&gt;Las multiplicaciones y divisiones de unidades de medida son iguales que las de números naturales.&lt;/p&gt;</t>
  </si>
  <si>
    <t>&lt;p&gt;Las multiplicacionesde unidades de medida son iguales que las de números naturales.&lt;/p&gt;&lt;p&gt;{{Q1}} g × {{Q2}} = {{A1}} g&lt;/p&gt;</t>
  </si>
  <si>
    <t>{"id":"M4-MyM-4b-A-1","stimulus":"&lt;p&gt;Uma padaria faz {{Q1}} g de croissants mensalmente. Quantos gramas de croissants são produzidos em {{Q2}} meses nessa padaria?&lt;/p&gt;","template":"&lt;p&gt;São produzidos {{response}} g.&lt;/p&gt;","hint":"&lt;p&gt;As multiplicações e divisões de unidades de medida são as mesmas dos números naturais.&lt;/p&gt;","feedback":"&lt;p&gt;As multiplicações e divisões de unidades de medida são as mesmas dos números naturais.&lt;/p&gt;&lt;p style=\"text-align: center\"&gt;{{Q1}} g × {{Q2}} = {{A1}} g&lt;/p&gt;","seed":{"parameters":[{"name":"Q1","label":null,"min":10001,"max":99999,"step":1},{"name":"Q2","label":null,"min":2,"max":9,"step":1}],"calculated":[{"name":"A1","function":"{{Q1}}*{{Q2}}"}],"uniques":true},"algorithm":{"name":"calculateOperation","params":{"method":"equivLiteral","keyboard":"NUMERICAL"}}}</t>
  </si>
  <si>
    <t>En un restaurante se preparan sardinas en escabeche cada día. Para ello, los chefs necesitan tener una mezcla de {{Q1}} ml de vinagre, vino y aceite. ¿Cuántos mililitros necesitarán para {{Q2}} días?</t>
  </si>
  <si>
    <t>Necesitarán {{A1}} ml.</t>
  </si>
  <si>
    <t>Q1= Min= 1001; Max= 5999; Step= 1
Q2= Min= 2; Max= 9; Step= 1</t>
  </si>
  <si>
    <t>&lt;p&gt;Las multiplicaciones de unidades de medida son iguales que las de números naturales.&lt;/p&gt;&lt;p&gt;{{Q1}} ml × {{Q2}} = {{A1}} ml&lt;/p&gt;</t>
  </si>
  <si>
    <t>{"id":"M4-MyM-4b-A-2","stimulus":"&lt;p&gt;Em um restaurante, são preparadas sardinhas em conserva todos os dias. Para fazer isso, os cozinheiros precisam ter uma mistura de {{Q1}} ml de vinagre, vinho e óleo. Em {{Q2}} dias, de quantos mililitros dessa mistura eles precisam?&lt;/p&gt;","template":"&lt;p&gt;Eles precisam de {{response}} ml.&lt;/p&gt;","hint":"&lt;p&gt;As multiplicações e divisões de unidades de medida são as mesmas dos números naturais.&lt;/p&gt;","feedback":"&lt;p&gt;As multiplicações e divisões de unidades de medida são as mesmas dos números naturais.&lt;/p&gt;&lt;p style=\"text-align: center\"&gt;{{Q1}} ml × {{Q2}} = {{A1}} ml&lt;/p&gt;","seed":{"parameters":[{"name":"Q1","label":null,"min":1001,"max":5999,"step":1},{"name":"Q2","label":null,"min":2,"max":9,"step":1}],"calculated":[{"name":"A1","function":"{{Q1}}*{{Q2}}"}],"uniques":true},"algorithm":{"name":"calculateOperation","params":{"method":"equivLiteral","keyboard":"NUMERICAL"}}}</t>
  </si>
  <si>
    <t>Se ha descubierto una nueva gruta de {{T1}} m y los espeleólogos tienen que marcar el terreno cada {{Q1}} m. ¿Cuántas señales habrá en esta nueva gruta?</t>
  </si>
  <si>
    <t>Habrá {{A1}} señales.</t>
  </si>
  <si>
    <t>&lt;p&gt;Las divisiones de unidades de medida son iguales que las de números naturales.&lt;/p&gt;&lt;p&gt;{{Q1}} m : {{Q2}} m = {{A1}} señales&lt;/p&gt;</t>
  </si>
  <si>
    <t>{"id":"M4-MyM-4b-A-3","stimulus":"&lt;p&gt;Uma nova gruta com extensão de {{T1}} m foi descoberta. Para explorá-la, os espeleólogos precisam marcar essa extensão a cada {{Q1}} m. Quantas marcações serão feitas?&lt;/p&gt;","template":"&lt;p&gt;Haverá {{response}} marcações.&lt;/p&gt;","hint":"&lt;p&gt;As multiplicações e divisões de unidades de medida são as mesmas dos números naturais.&lt;/p&gt;","feedback":"&lt;p&gt;As multiplicações e divisões de unidades de medida são as mesmas dos números naturais.&lt;/p&gt;&lt;p style=\"text-align: center\"&gt;{{T1}} m : {{Q1}} m = {{Q2}} señales&lt;/p&gt;","seed":{"parameters":[{"name":"Q1","label":null,"min":1001,"max":5999,"step":1},{"name":"Q2","label":null,"min":2,"max":9,"step":1}],"calculated":[{"name":"T1","function":"{{Q1}}*{{Q2}}","temp":true},{"name":"A1","function":"{{Q2}}"}],"uniques":true},"algorithm":{"name":"calculateOperation","params":{"method":"equivLiteral","keyboard":"NUMERICAL"}}}</t>
  </si>
  <si>
    <t>M4-MyM-5a</t>
  </si>
  <si>
    <t>Reconoce las equivalencias entre monedas y billetes de euro</t>
  </si>
  <si>
    <t>¿En cuáles de estas opciones hay la misma cantidad de euros?
M4-MyM-5a-20a
M4-MyM-5a-21*
M4-MyM-5a-22
M4-MyM-5a-23
M4-MyM-5a-24*
M4-MyM-5a-28
M4-MyM-5a-29
Que se vean 6</t>
  </si>
  <si>
    <t>Suma el valor de las monedas y los billetes.</t>
  </si>
  <si>
    <t>&lt;p&gt;Hay que sumar el valor de las monedas y los billetes:&lt;/p&gt;&lt;p&gt;1 billete de 5 € + 2 monedas de 1 € = 7 €&lt;/p&gt;&lt;p&gt;3 monedas de 2 € + 1 moneda de 1 € = 7 €&lt;/p&gt;</t>
  </si>
  <si>
    <t>{"id":"M4-MyM-5a-I-1","stimulus":"&lt;p&gt;Em qual destas opções existe a mesma quantidade de reais?&lt;/p&gt;","feedback":"&lt;p&gt;É preciso somar o valor das notas e moedas:&lt;/p&gt;&lt;p style=\"text-align: center\"&gt;1 nota de R$ 5 + 2 moedas de R$ 1 = R$ 7&lt;/p&gt;&lt;p style=\"text-align: center\"&gt;3 notas de R$ 2 + 1 moeda de R$ 1 = R$ 7&lt;/p&gt;","hint":"&lt;p&gt;Some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src=\"https://blueberry-assets.oneclick.es/M4_MyM_5a_33.png\"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width=\"250\"&gt;&lt;/img&gt;&lt;/div&gt;"}],"uniques":true},"algorithm":{"name":"trueFalse","template":"Multiple choice – multiple response","params":{"countCorrect":2,"countIncorrect":4,"showCheckIcon":false,"columns":3}}}</t>
  </si>
  <si>
    <t>¿En cuáles de estas opciones hay la misma cantidad de euros?
M4-MyM-5a-20a
M4-MyM-5a-21
M4-MyM-5a-22*
M4-MyM-5a-23
M4-MyM-5a-25
M4-MyM-5a-28*
M4-MyM-5a-29
Que se vean 6</t>
  </si>
  <si>
    <t>&lt;p&gt;Hay que sumar el valor de las monedas y los billetes:&lt;/p&gt;&lt;p&gt;1 billete de 5 € + 1 moneda de 2 € + 2 monedas de 1 € = 9 €&lt;/p&gt;&lt;p&gt;1 billete de 5 € + 2 monedas de 2 € = 9 €&lt;/p&gt;</t>
  </si>
  <si>
    <t>{"id":"M4-MyM-5a-I-2","stimulus":"&lt;p&gt;Em qual destas opções existe a mesma quantidade de reais?&lt;/p&gt;","feedback":"&lt;p&gt;É preciso somar o valor das notas e moedas:&lt;/p&gt;&lt;p style=\"text-align: center\"&gt;1 nota de R$ 5 + 1 nota de R$ 2 + 2 moedas de R$ 1 = R$ 9&lt;/p&gt;&lt;p style=\"text-align: center\"&gt;1 nota de R$ 5 + 2 notas de R$ 2 = R$ 9&lt;/p&gt;","hint":"&lt;p&gt;Some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src=\"https://blueberry-assets.oneclick.es/M4_MyM_5a_38.png\" width=\"250\"&gt;&lt;/img&gt;&lt;/div&gt;"},{"name":"A4","label":"&lt;div style=\"display:flex; justify-content:center;\"&gt;&lt;img src=\"https://blueberry-assets.oneclick.es/M4_MyM_5a_34.png\" width=\"250\"&gt;&lt;/img&gt;&lt;/div&gt;"},{"name":"A5","label":"&lt;div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t>
  </si>
  <si>
    <t>¿En cuáles de estas opciones hay la misma cantidad de euros?
M4-MyM-5a-20a
M4-MyM-5a-21
M4-MyM-5a-22
M4-MyM-5a-23*
M4-MyM-5a-26*
M4-MyM-5a-28
M4-MyM-5a-29
Que se vean 6</t>
  </si>
  <si>
    <t>&lt;p&gt;Hay que sumar el valor de las monedas y los billetes:&lt;/p&gt;&lt;p&gt;2 billetes de 5 € + 2 monedas de 50 cts. = 11 €&lt;/p&gt;&lt;p&gt;1 billete de 5 € + 3 monedas de 2 € = 11 €&lt;/p&gt;</t>
  </si>
  <si>
    <t>{"id":"M4-MyM-5a-I-3","stimulus":"&lt;p&gt;Em qual destas opções existe a mesma quantidade de reais?&lt;/p&gt;","feedback":"&lt;p&gt;É preciso somar o valor das notas e moedas:&lt;/p&gt;&lt;p style=\"text-align: center\"&gt;2 notas de R$ 5 + 2 moedas de 50 centavos = R$ 11&lt;/p&gt;&lt;p style=\"text-align: center\"&gt;1 nota de R$ 5 + 3 notas de R$ 2 = R$ 11&lt;/p&gt;","hint":"&lt;p&gt;Some o valor das moedas e notas.&lt;/p&gt;","seed":{"parameters":[],"calculated":[{"name":"A1","label":"&lt;div style=\"display:flex; justify-content:center;\"&gt;&lt;img src=\"https://blueberry-assets.oneclick.es/M4_MyM_5a_31.png\" width=\"250\"&gt;&lt;/img&gt;","incorrect":true},{"name":"A2","label":"&lt;div style=\"display:flex; justify-content:center;\"&gt;&lt;img src=\"https://blueberry-assets.oneclick.es/M4_MyM_5a_32.png\" width=\"250\"&gt;&lt;/img&gt;&lt;/div&gt;","incorrect":true},{"name":"A3","label":"&lt;div style=\"display:flex; justify-content:center;\"&gt;&lt;img src=\"https://blueberry-assets.oneclick.es/M4_MyM_5a_39.png\"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t>
  </si>
  <si>
    <t>¿En cuáles de estas opciones hay la misma cantidad de euros?
M4-MyM-5a-20a
M4-MyM-5a-21
M4-MyM-5a-22
M4-MyM-5a-23*
M4-MyM-5a-27*
M4-MyM-5a-28
M4-MyM-5a-29
Que se vean 6</t>
  </si>
  <si>
    <t>&lt;p&gt;Hay que sumar el valor de las monedas y los billetes:&lt;/p&gt;&lt;p&gt;1 billete de 10 € + 1 billete de 5 € = 15 €&lt;/p&gt;&lt;p&gt;2 billetes de 5 € + 2 monedas de 2 € + 1 moneda de 1 € = 15 €&lt;/p&gt;</t>
  </si>
  <si>
    <t>{"id":"M4-MyM-5a-I-4","stimulus":"&lt;p&gt;Em qual destas opções existe a mesma quantidade de reais?&lt;/p&gt;","feedback":"&lt;p&gt;É preciso somar o valor das notas e moedas:&lt;/p&gt;&lt;p style=\"text-align: center\"&gt;1 nota de R$ 10 + 1 nota de R$ 5 = R$ 15&lt;/p&gt;&lt;p style=\"text-align: center\"&gt;2 notas de R$ 5 + 2 notas de R$ 2 + 1 moeda de R$ 1 = R$ 15&lt;/p&gt;","hint":"&lt;p&gt;Some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src=\"https://blueberry-assets.oneclick.es/M4_MyM_5a_40.png\" width=\"250\"&gt;&lt;/img&gt;&lt;/div&gt;"},{"name":"A3","label":"&lt;div style=\"display:flex; justify-content:center;\"&gt;&lt;img src=\"https://blueberry-assets.oneclick.es/M4_MyM_5a_42.png\" width=\"250\"&gt;&lt;/img&gt;&lt;/div&gt;","incorrect":true},{"name":"A4","label":"&lt;div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t>
  </si>
  <si>
    <t>¿Cuántos euros hay en total entre estos billetes?
{{T1}}
{{T2}}
{{T3}}</t>
  </si>
  <si>
    <t>Hay {{A1}} €.</t>
  </si>
  <si>
    <t>Q1 = list = 2, 3, 4
Q2 = list = 2, 3, 4
Q3 = list = 2, 3, 4
uniques: false</t>
  </si>
  <si>
    <t>T1 = 'M4-MyM-5a-7'.repeat({{Q1}})
T2 = 'M4-MyM-5a-8'.repeat({{Q2}})
T3 = 'M4-MyM-5a-9'.repeat({{Q3}})
A1 = {{Q1}}*5+{{Q2}}*10+{{Q3}}*20
T4 = {{Q1}}*5
T5 = {{Q2}}*10
T6 = {{Q3}}*20</t>
  </si>
  <si>
    <t>Suma el valor de los billetes.</t>
  </si>
  <si>
    <t>&lt;p&gt;Hay que sumar el valor de los billetes:&lt;/p&gt;&lt;p&gt;{{Q1}} billetes de 5 € = {{T4}} €&lt;/p&gt;&lt;p&gt;{{Q2}} billetes de 10 € = {{T5}} €&lt;/p&gt;&lt;p&gt;{{Q3}} billetes de 20 € = {{T6}} €&lt;/p&gt;&lt;p&gt;{{T4}} € + {{T5}} € + {{T6}} € = {{A1}} €&lt;/p&gt;</t>
  </si>
  <si>
    <t>{"id":"M4-MyM-5a-E-1","stimulus":"&lt;p&gt;Quantos reais totalizam as seguintes notas?&lt;/p&gt;&lt;div style=\"display:flex\"&gt;{{T1}}&lt;/div&gt;&lt;div style=\"display:flex\"&gt;{{T2}}&lt;/div&gt;&lt;div style=\"display:flex\"&gt;{{T3}}&lt;/div&gt;","template":"&lt;p&gt;Há R$ {{response}}.&lt;/p&gt;","feedback":"&lt;p&gt;É preciso somar o valor de cada nota:&lt;/p&gt;&lt;p style=\"text-align: center\"&gt;{{Q1}} notas de R$ 5 = R$ {{T4}}&lt;/p&gt;&lt;p style=\"text-align: center\"&gt;{{Q2}} notas de R$ 10 = R$ {{T5}}&lt;/p&gt;&lt;p style=\"text-align: center\"&gt;{{Q3}} notas de R$ 20 = R$ {{T6}}&lt;/p&gt;&lt;p style=\"text-align: center\"&gt;R$ {{T4}} + R$ {{T5}} + R$ {{T6}} = R$ {{A1}}&lt;/p&gt;","hint":"&lt;p&gt;Some os valores das notas.&lt;/p&gt;","seed":{"parameters":[{"name":"Q1","list":[2,3,4]},{"name":"Q2","list":[2,3,4]},{"name":"Q3","list":[2,3,4]}],"calculated":[{"name":"T1","function":"'&lt;img src=\"https://blueberry-assets.oneclick.es/M4_MyM_5a_16.png\" width=\"150\"&gt;&lt;/img&gt;'.repeat({{Q1}})","temp":true},{"name":"T2","function":"'&lt;img src=\"https://blueberry-assets.oneclick.es/M4_MyM_5a_17.png\" width=\"150\"&gt;&lt;/img&gt;'.repeat({{Q2}})","temp":true},{"name":"T3","function":"'&lt;img src=\"https://blueberry-assets.oneclick.es/M4_MyM_5a_18.png\" width=\"150\"&gt;&lt;/img&gt;'.repeat({{Q3}})","temp":true},{"name":"A1","label":"{{function}}","function":"{{Q1}}*5+{{Q2}}*10+{{Q3}}*20"},{"name":"T4","function":"{{Q1}}*5","temp":true},{"name":"T5","function":"{{Q2}}*10","temp":true},{"name":"T6","function":"{{Q3}}*20","temp":true}],"uniques":false},"algorithm":{"name":"calculateOperation","params":{"method":"equivLiteral","keyboard":"NUMERICAL"}}}</t>
  </si>
  <si>
    <t>¿Cuántos euros hay en total entre estos billetes y monedas?
{{T1}}
{{T2}}
{{T3}}
{{T4}}</t>
  </si>
  <si>
    <t>Q1 = list = 2, 3, 4
Q2 = list = 2, 3, 4
Q3 = list = 2, 3, 4
Q4 = list = 2, 4
uniques: false</t>
  </si>
  <si>
    <t>T1 = 'M4-MyM-5a-7'.repeat({{Q1}})
T2 = 'M4-MyM-5a-19'.repeat({{Q2}})
T3 = 'M4-MyM-5a-20'.repeat({{Q3}})
T4 = 'M4-MyM-5a-6'.repeat({{Q4}})
A1 = {{Q1}}*5+{{Q2}}*2+{{Q3}}+{{Q4}}/2
T5 = {{Q1}}*5
T7 = {{Q3}}*2
T8 = {{Q3}}/2</t>
  </si>
  <si>
    <t>Hay que sumar el valor de los billetes y las monedas:&lt;/p&gt;&lt;p&gt;{{Q1}} billetes de 5 € = {{T5}} €&lt;/p&gt;&lt;p&gt;{{Q3}} monedas de 2 € = {{T7}} €&lt;/p&gt;&lt;p&gt;{{Q2}} monedas de 1 € = {{Q2}} €&lt;/p&gt;&lt;p&gt;{{Q4}} monedas de 50 cts. = {{T8}} €&lt;/p&gt;&lt;p&gt;{{T5}} € + {{T7}} € + {{Q2}} € + {{T8}} € = {{A1}} €</t>
  </si>
  <si>
    <t>{"id":"M4-MyM-5a-E-2","stimulus":"&lt;p&gt;Quantos reais há no total considerando essas notas e moedas?&lt;/p&gt;&lt;div style=\"display:flex\"&gt;{{T1}}&lt;/div&gt;&lt;div style=\"display:flex\"&gt;{{T2}}&lt;/div&gt;&lt;div style=\"display:flex\"&gt;{{T3}}&lt;/div&gt;&lt;div style=\"display:flex\"&gt;{{T4}}&lt;/div&gt;","template":"&lt;p&gt;Há R$ {{response}}.&lt;/p&gt;","feedback":"&lt;p&gt;É preciso somar os valores das notas e das moedas:&lt;/p&gt;&lt;p style=\"text-align: center\"&gt;{{Q1}} notas de R$ 5 = R$ {{T5}}&lt;/p&gt;&lt;p style=\"text-align: center\"&gt;{{Q2}} moedas de 25 centavos = R$ {{T7}}&lt;/p&gt;&lt;p style=\"text-align: center\"&gt;{{Q3}} moedas de R$ 1 = R$ {{Q3}}&lt;/p&gt;&lt;p style=\"text-align: center\"&gt;{{Q4}} moedas de 50 centavos = R$ {{T8}}&lt;/p&gt;&lt;p style=\"text-align: center\"&gt;R$ {{T5}} + R$ {{T7}} + R$ {{Q2}} + R$ {{T8}} = R$ {{A1}}&lt;/p&gt;","hint":"&lt;p&gt;Some os valores das moedas e das notas.&lt;/p&gt;","seed":{"parameters":[{"name":"Q1","list":[2,3,4]},{"name":"Q2","list":[4,8]},{"name":"Q3","list":[2,3,4]},{"name":"Q4","list":[2,4]}],"calculated":[{"name":"T1","function":"'&lt;img src=\"https://blueberry-assets.oneclick.es/M4_MyM_5a_16.png\" width=\"150\"&gt;&lt;/img&gt;'.repeat({{Q1}})","temp":true},{"name":"T2","function":"'&lt;img src=\"https://blueberry-assets.oneclick.es/M4_MyM_5a_12.png\" width=\"100\"&gt;&lt;/img&gt;'.repeat({{Q2}})","temp":true},{"name":"T3","function":"'&lt;img src=\"https://blueberry-assets.oneclick.es/M4_MyM_5a_14.png\" width=\"100\"&gt;&lt;/img&gt;'.repeat({{Q3}})","temp":true},{"name":"T4","function":"'&lt;img src=\"https://blueberry-assets.oneclick.es/M4_MyM_5a_13.png\" width=\"100\"&gt;&lt;/img&gt;'.repeat({{Q4}})","temp":true},{"name":"A1","label":"{{function}}","function":"{{Q1}}*5+{{Q3}}+{{Q2}}*0.25+{{Q4}}/2"},{"name":"T5","function":"{{Q1}}*5","temp":true},{"name":"T7","function":"{{Q2}}*0.25","temp":true},{"name":"T8","function":"{{Q4}}/2","temp":true}],"uniques":false},"algorithm":{"name":"calculateOperation","params":{"method":"equivLiteral","keyboard":"NUMERICAL"}}}</t>
  </si>
  <si>
    <t>¿Cuántos céntimos hay en total entre estas monedas?
{{T1}}
{{T2}}
{{T3}}
{{T4}}</t>
  </si>
  <si>
    <t>Hay {{A1}} cts.</t>
  </si>
  <si>
    <t>Q1 = list = 2, 3, 4
Q2 = list = 1, 2, 3, 4
Q3 = list = 1, 2, 3, 4
Q4 = list = 1, 2, 3, 4
uniques: false</t>
  </si>
  <si>
    <t>T1 = 'M4-MyM-5a-1'.repeat({{Q1}})
T2 = 'M4-MyM-5a-2'.repeat({{Q2}})
T3 = 'M4-MyM-5a-3'.repeat({{Q3}})
T4 = 'M4-MyM-5a-4'.repeat({{Q4}})
A1 = {{Q1}}+{{Q2}}*2+{{Q3}}*5+{{Q4}}*10
T7 = {{Q2}}*2
T8 = {{Q3}}*5
T9 = {{Q4}}*10</t>
  </si>
  <si>
    <t>Suma el valor de las monedas.</t>
  </si>
  <si>
    <t>&lt;p&gt;Hay que sumar el valor de las monedas:&lt;/p&gt;&lt;p&gt;{{Q1}} de 1 cént = {{Q1}} cts.&lt;/p&gt;&lt;p&gt;{{Q2}} de 2 cts. = {{T7}} cts.&lt;/p&gt;&lt;p&gt;{{Q3}} de 5 cts. = {{T8}} cts.&lt;/p&gt;&lt;p&gt;{{Q4}} de 10 cts. = {{T9}} cts.&lt;/p&gt;&lt;p&gt;{{Q1}} cts. + {{T7}} cts. + {{T8}} cts. + {{T9}} cts. = {{A1}} cts.&lt;/p&gt;</t>
  </si>
  <si>
    <t>{"id":"M4-MyM-5a-E-3","stimulus":"&lt;p&gt;Quantos centavos há no total entre essas moedas?&lt;/p&gt;&lt;div style=\"display:flex\"&gt;{{T1}}&lt;/div&gt;&lt;div style=\"display:flex\"&gt;{{T2}}&lt;/div&gt;&lt;div style=\"display:flex\"&gt;{{T3}}&lt;/div&gt;&lt;div style=\"display:flex\"&gt;{{T4}}&lt;/div&gt;","template":"&lt;p&gt;Há {{response}} centavos.&lt;/p&gt;","feedback":"&lt;p&gt;É preciso somar o valor das moedas:&lt;/p&gt;&lt;p style=\"text-align: center\"&gt;{{Q1}} de 5 centavos = {{T10}} centavos&lt;/p&gt;&lt;p style=\"text-align: center\"&gt;{{Q2}} de 10 centavos = {{T7}} centavos&lt;/p&gt;&lt;p style=\"text-align: center\"&gt;{{Q3}} de 25 centavos = {{T8}} centavos&lt;/p&gt;&lt;p style=\"text-align: center\"&gt;{{Q4}} de 50 centavos = {{T9}} centavos&lt;/p&gt;&lt;p&gt;{{T10}} centavos + {{T7}} centavos + {{T8}} centavos + {{T9}} centavos = {{A1}} centavos&lt;/p&gt;","hint":"&lt;p&gt;Some os valores das moedas.&lt;/p&gt;","seed":{"parameters":[{"name":"Q1","list":[2,3,4]},{"name":"Q2","list":[1,2,3,4]},{"name":"Q3","list":[1,2,3,4]},{"name":"Q4","list":[1,2,3,4]}],"calculated":[{"name":"T1","function":"'&lt;img src=\"https://blueberry-assets.oneclick.es/M4_MyM_5a_10.png\" width=\"150\"&gt;&lt;/img&gt;'.repeat({{Q1}})","temp":true},{"name":"T2","function":"'&lt;img src=\"https://blueberry-assets.oneclick.es/M4_MyM_5a_11.png\" width=\"150\"&gt;&lt;/img&gt;'.repeat({{Q2}})","temp":true},{"name":"T3","function":"'&lt;img src=\"https://blueberry-assets.oneclick.es/M4_MyM_5a_12.png\" width=\"150\"&gt;&lt;/img&gt;'.repeat({{Q3}})","temp":true},{"name":"T4","function":"'&lt;img src=\"https://blueberry-assets.oneclick.es/M4_MyM_5a_13.png\" width=\"150\"&gt;&lt;/img&gt;'.repeat({{Q4}})","temp":true},{"name":"A1","label":"{{function}}","function":"{{Q1}}*5+{{Q2}}*10+{{Q3}}*25+{{Q4}}*50"},{"name":"T7","function":"{{Q2}}*10","temp":true},{"name":"T8","function":"{{Q3}}*25","temp":true},{"name":"T9","function":"{{Q4}}*50","temp":true},{"name":"T10","function":"{{Q1}}*5","temp":true}],"uniques":false},"algorithm":{"name":"calculateOperation","params":{"method":"equivLiteral","keyboard":"NUMERICAL"}}}</t>
  </si>
  <si>
    <t>M4-MyM-5b</t>
  </si>
  <si>
    <t>Resuelve problemas relacionados con el dinero (sumas y restas)</t>
  </si>
  <si>
    <t>En un restaurante, le han cobrado a Belén {{T1}} € por {{Q5}} y {{T2}} € por {{Q6}}. ¿Cuánto le ha costado la comida?</t>
  </si>
  <si>
    <t>El precio total ha sido {{group1}} €.</t>
  </si>
  <si>
    <t>Q1= Mín = 500;Máx = 1000; Step= 5
Q2= Mín = 500;Máx = 1000; Step= 5
Q3= Mín = 500;Máx = 1000; Step= 5
Q4= Mín = 500;Máx = 1000; Step= 5
Q5 = unos macarrones, una ensalada, una sopa
Q6 = un filete de pollo, un filete de merluza, un guiso de verduras</t>
  </si>
  <si>
    <t>group = A1*, A2, A3
T1 = {{Q1}}/100
T2 = {{Q2}}/100
A1 = ({{Q1}}+{{Q2}})/100
A1 = ({{Q1}}+{{Q3}})/100
A1 = ({{Q1}}+{{Q4}})/100</t>
  </si>
  <si>
    <t>&lt;p&gt;Las sumas de euros y céntimos son iguales que las de números decimales.&lt;/p&gt;</t>
  </si>
  <si>
    <t>&lt;p&gt;Las sumas de euros y céntimos son iguales que las de números decimales.&lt;/p&gt;&lt;p&gt;{{T1}} + {{T2}} = {{A1}} €&lt;/p&gt;</t>
  </si>
  <si>
    <t>{"id":"M4-MyM-5b-I-1","stimulus":"&lt;p&gt;Bianca gastou em um restaurante o valor de R$ {{T1}} por {{Q5}} e R$ {{T2}} por {{Q6}}. Quanto ela pagou no notal?&lt;/p&gt;","template":"&lt;p&gt;O preço total foi R$ {{response}}.&lt;/p&gt;","hint":"&lt;p&gt;As adições de reais e centavos são as mesmas dos números decimais.&lt;/p&gt;","feedback":"&lt;p&gt;As adições de reais e centavos são as mesmas dos números decimais.&lt;/p&gt;&lt;p style=\"text-align: center\"&gt;{{T1}} + {{T2}} = R$ {{A1}}&lt;/p&gt;","seed":{"parameters":[{"name":"Q1","label":null,"min":500,"max":1000,"step":5},{"name":"Q2","label":null,"min":500,"max":1000,"step":5},{"name":"Q3","label":null,"min":500,"max":1000,"step":5},{"name":"Q4","label":null,"min":500,"max":1000,"step":5},{"name":"Q5","list":["um macarrão","uma salada","uma sopa"]},{"name":"Q6","list":["um filé de frango","um filé de peixe","um ensopado legumes"]}],"calculated":[{"name":"A1","label":"{{function}}","function":"({{Q1}}+{{Q2}})/100","group":1},{"name":"A2","label":"{{function}}","function":"({{Q1}}+{{Q3}})/100","group":1,"incorrect":true},{"name":"A3","label":"{{function}}","function":"({{Q1}}+{{Q4}})/100","group":1,"incorrect":true},{"name":"T1","function":"{{Q1}}/100","temp":true},{"name":"T2","function":"{{Q2}}/100","temp":true}],"uniques":true},"algorithm":{"name":"groupResponses","template":"Cloze with drop down"}}</t>
  </si>
  <si>
    <t>Para los regalos de cumpleaños de Antonio, sus padres han pagado {{T1}} € en {{Q5}} y {{T2}} € en {{Q6}}. ¿Cuánto se han gastado en total?</t>
  </si>
  <si>
    <t>Se han gastado {{group1}} €.</t>
  </si>
  <si>
    <t>Q1= Mín = 1000;Máx = 3000; Step= 5
Q2= Mín = 1000;Máx = 3000; Step= 5
Q3= Mín = 1000;Máx = 3000; Step= 5
Q4= Mín = 1000;Máx = 3000; Step= 5
Q5 = cómics, libros, juguetes, videojuegos, ropa
Q6 = cómics, libros, juguetes, videojuegos, ropa</t>
  </si>
  <si>
    <t>{"id":"M4-MyM-5b-I-2","stimulus":"&lt;p&gt;Para os presentes de aniversário de Antônio, seus pais pagaram R$ {{T1}} em {{Q5}} e R$ {{T2}} em {{Q6}}. Quanto eles gastaram no total?&lt;/p&gt;","template":"&lt;p&gt;Eles gastaram R$ {{response}}.&lt;/p&gt;","hint":"&lt;p&gt;As adições de reais e centavos são as mesmas dos números decimais.&lt;/p&gt;","feedback":"&lt;p&gt;As adições de reais e centavos são as mesmas dos números decimais.&lt;/p&gt;&lt;p style=\"text-align: center\"&gt;{{T1}} + {{T2}} = R$ {{A1}}&lt;/p&gt;","seed":{"parameters":[{"name":"Q1","label":null,"min":4000,"max":12000,"step":5},{"name":"Q2","label":null,"min":4000,"max":12000,"step":5},{"name":"Q3","label":null,"min":1000,"max":3000,"step":5},{"name":"Q4","label":null,"min":1000,"max":3000,"step":5},{"name":"Q5","list":["quadrinhos","livros","jogos de tabuleiro","jogos eletrônicos","roupa"]},{"name":"Q6","list":["quadrinhos","livros","jogos de tabuleiro","jogos eletrônicos","roupa"]}],"calculated":[{"name":"A1","label":"{{function}}","function":"({{Q1}}+{{Q2}})/100","group":1},{"name":"A2","label":"{{function}}","function":"({{Q1}}+{{Q3}})/100","group":1,"incorrect":true},{"name":"A3","label":"{{function}}","function":"({{Q1}}+{{Q4}})/100","group":1,"incorrect":true},{"name":"T1","function":"{{Q1}}/100","temp":true},{"name":"T2","function":"{{Q2}}/100","temp":true}],"uniques":true},"algorithm":{"name":"groupResponses","template":"Cloze with drop down"}}</t>
  </si>
  <si>
    <t>Jorge quiere comprar unos materiales de dibujo que cuestan {{T1}} €, pero solo tiene {{T2}} €. ¿Cuánto dinero le falta?</t>
  </si>
  <si>
    <t>Le faltan {{group1}} €.</t>
  </si>
  <si>
    <t>Q1= Mín = 1000;Máx = 2000; Step= 5
Q2= Mín = 1000;Máx = 2000; Step= 5
Q3= Mín = 1000;Máx = 2000; Step= 5
Q4= Mín = 1000;Máx = 2000; Step= 5</t>
  </si>
  <si>
    <t>group = A1*, A2, A3
T1 = ({{Q1}}+{{Q2}})/100
T2 = {{Q1}}/100
A1 = {{Q2}}/100
A1 = {{Q3}}/100
A1 = {{Q4}}/100</t>
  </si>
  <si>
    <t>&lt;p&gt;Las restas de euros y céntimos son iguales que las de números decimales.&lt;/p&gt;</t>
  </si>
  <si>
    <t>&lt;p&gt;Las restas de euros y céntimos son iguales que las de números decimales.&lt;/p&gt;&lt;p&gt;{{T1}} − {{T2}} = {{A1}} €&lt;/p&gt;</t>
  </si>
  <si>
    <t>{"id":"M4-MyM-5b-I-3","stimulus":"&lt;p&gt;Gabriel quer comprar alguns materiais de desenho que custam R$ {{T1}}, mas ele tem apenas R$ {{T2}}. Quanto dinheiro está faltando para que ele possa comprar os materiais?&lt;/p&gt;","template":"&lt;p&gt;Faltam R$ {{response}}.&lt;/p&gt;","hint":"&lt;p&gt;As subtrações de reais e centavos são as mesmas dos números decimais.&lt;/p&gt;","feedback":"&lt;p&gt;As subtrações de reais e centavos são as mesmas dos números decimais.&lt;/p&gt;&lt;p style=\"text-align: center\"&gt;{{T1}} − {{T2}} = R$ {{A1}}&lt;/p&gt;","seed":{"parameters":[{"name":"Q1","label":null,"min":1000,"max":2000,"step":5},{"name":"Q2","label":null,"min":1000,"max":2000,"step":5},{"name":"Q3","label":null,"min":1000,"max":2000,"step":5},{"name":"Q4","label":null,"min":1000,"max":2000,"step":5}],"calculated":[{"name":"A1","label":"{{function}}","function":"{{Q2}}/100","group":1},{"name":"A2","label":"{{function}}","function":"{{Q3}}/100","group":1,"incorrect":true},{"name":"A3","label":"{{function}}","function":"{{Q4}}/100","group":1,"incorrect":true},{"name":"T1","function":"({{Q1}}+{{Q2}})/100","temp":true},{"name":"T2","function":"{{Q1}}/100","temp":true}],"uniques":true},"algorithm":{"name":"groupResponses","template":"Cloze with drop down"}}</t>
  </si>
  <si>
    <t>Ariadna se ha comprado {{Q3}} de {{T1}} € y {{Q4}} de {{T2}} €. ¿Cuál es el precio total de los dos productos?</t>
  </si>
  <si>
    <t>El precio es {{A1}} €.</t>
  </si>
  <si>
    <t>Q1= Mín = 2000;Máx = 4000; Step= 5
Q2= Mín = 2000;Máx = 4000; Step= 5
Q3 = unos zapatos, una falda, un jersey, unos pantalones, un abrigo
Q4 = unos zapatos, una falda, un jersey, unos pantalones, un abrigo</t>
  </si>
  <si>
    <t>T1 = {{Q1}}/100
T2 = {{Q2}}/100
A1 = ({{Q1}}+{{Q2}})/100</t>
  </si>
  <si>
    <t>{"id":"M4-MyM-5b-E-1","stimulus":"&lt;p&gt;Adriana comprou {{Q3}} por R$ {{T1}} e {{Q4}} por R$ {{T2}}. Qual o preço total dos dois produtos?&lt;/p&gt;","template":"&lt;p&gt;O valor total é R$ {{response}}.&lt;/p&gt;","hint":"&lt;p&gt;As adições de reais e centavos são as mesmas dos números decimais.&lt;/p&gt;","feedback":"&lt;p&gt;As adições de reais e centavos são as mesmas dos números decimais.&lt;/p&gt;&lt;p style=\"text-align: center\"&gt;{{T1}} + {{T2}} = R$ {{A1}}&lt;/p&gt;","seed":{"parameters":[{"name":"Q1","label":null,"min":4000,"max":8000,"step":5},{"name":"Q2","label":null,"min":4000,"max":8000,"step":5},{"name":"Q3","list":["um sapato","uma saia","uma camisola","uma calça","uma touca"]},{"name":"Q4","list":["um sapato","uma saia","uma camisola","uma calça","uma touca"]}],"calculated":[{"name":"A1","label":"{{function}}","function":"({{Q1}}+{{Q2}})/100"},{"name":"T1","function":"{{Q1}}/100","temp":true},{"name":"T2","function":"{{Q2}}/100","temp":true}],"uniques":true},"algorithm":{"name":"calculateOperation","params":{"method":"equivLiteral","keyboard":"INTERMEDIATE"}}}</t>
  </si>
  <si>
    <t>Antes de ir al mercado a hacer la compra, Pedro tenía en la cartera {{T1}} €, mientras que cuando ha vuelto a casa le quedaban {{T2}} €. ¿Cuánto dinero ha gastado en el mercado?</t>
  </si>
  <si>
    <t>Ha gastado {{A1}} €.</t>
  </si>
  <si>
    <t>Q1= Mín = 2000;Máx = 5000; Step= 5
Q2= Mín = 2000;Máx = 5000; Step= 5</t>
  </si>
  <si>
    <t>T1 = ({{Q1}}+{{Q2}})/100
T2 = {{Q1}}/100
A1 = {{Q2}}/100</t>
  </si>
  <si>
    <t>{"id":"M4-MyM-5b-E-2","stimulus":"&lt;p&gt;Antes de ir ao mercado fazer compra, Pedro tinha R$ {{T1}} na carteira, mas quando voltou para casa, ele estava com R$ {{T2}} sobrando. Quanto dinheiro ele gastou no mercado?&lt;/p&gt;","template":"&lt;p&gt;Ele gastou R$ {{response}}.&lt;/p&gt;","hint":"&lt;p&gt;As subtrações de reais e centavos são as mesmas dos números decimais.&lt;/p&gt;","feedback":"&lt;p&gt;As subtrações de reais e centavos são as mesmas dos números decimais.&lt;/p&gt;&lt;p style=\"text-align: center\"&gt;{{T1}} − {{T2}} = R$ {{A1}}&lt;/p&gt;","seed":{"parameters":[{"name":"Q1","label":null,"min":4000,"max":10000,"step":5},{"name":"Q2","label":null,"min":4000,"max":10000,"step":5}],"calculated":[{"name":"A1","label":"{{function}}","function":"{{Q2}}/100"},{"name":"T1","function":"({{Q1}}+{{Q2}})/100","temp":true},{"name":"T2","function":"{{Q1}}/100","temp":true}],"uniques":true},"algorithm":{"name":"calculateOperation","params":{"method":"equivLiteral","keyboard":"INTERMEDIATE"}}}</t>
  </si>
  <si>
    <t>Leticia y Mónica le han prestado {{T2}} € a Javier para que se compre {{Q3}}. Si Leticia le ha dejado {{T2}} €, ¿cuánto le ha dado Mónica?</t>
  </si>
  <si>
    <t>Mónica le ha dado {{A1}} €.</t>
  </si>
  <si>
    <t>Q1= Mín = 1000;Máx = 2000; Step= 5
Q2= Mín = 1000;Máx = 2000; Step= 5
Q3 = una colección de discos, un videojuego, un mueble, ropa deportiva</t>
  </si>
  <si>
    <t>{"id":"M4-MyM-5b-E-3","stimulus":"&lt;p&gt;Letícia e Mônica emprestaram R$ {{T1}} a Javier para que ele pudesse completar o dinheiro que faltava para comprar {{Q3}}. Se Letícia emprestou R$ {{T2}}, quanto Mônica deu a ele?&lt;/p&gt;","template":"&lt;p&gt;Mônica emprestou R$ {{response}}.&lt;/p&gt;","hint":"&lt;p&gt;As subtrações de reais e centavos são as mesmas dos números decimais.&lt;/p&gt;","feedback":"&lt;p&gt;As subtrações de reais e centavos são as mesmas dos números decimais.&lt;/p&gt;&lt;p style=\"text-align: center\"&gt;{{T1}} − {{T2}} = R$ {{A1}}&lt;/p&gt;","seed":{"parameters":[{"name":"Q1","label":null,"min":4000,"max":8000,"step":5},{"name":"Q2","label":null,"min":4000,"max":8000,"step":5},{"name":"Q3","list":["uma coleção de discos","um videogame","um móvel","roupa de esportes"]}],"calculated":[{"name":"A1","label":"{{function}}","function":"{{Q2}}/100"},{"name":"T1","function":"({{Q1}}+{{Q2}})/100","temp":true},{"name":"T2","function":"{{Q1}}/100","temp":true}],"uniques":true},"algorithm":{"name":"calculateOperation","params":{"method":"equivLiteral","keyboard":"INTERMEDIATE"}}}</t>
  </si>
  <si>
    <t>M4-MyM-10a</t>
  </si>
  <si>
    <t>Resolver problemas sobre compraventa y formas de pago, utilizar términos como el cambio y el descuento, haciendo hincapié en el consumo ético</t>
  </si>
  <si>
    <t>A Matías le han hecho un descuento de {{T2}} € en la compra porque solo se lleva productos ecológicos. Si la compra le iba a costar {{T1}} €, ¿cuánto ha pagado al final?
{{T3}} €*
{{T4}} €
{{T5}} €</t>
  </si>
  <si>
    <t>Q1 = Min = 200; Max = 500; Step = 5
Q2 = Min = 1000; Max = 3000; Step = 25
Q3 = Min = 1000; Max = 3000; Step = 25
Q4 = Min = 1000; Max = 3000; Step = 25</t>
  </si>
  <si>
    <t>T1 = ({{Q1}}+{{Q2}})/100
T2 = {{Q1}}/100
T3 = {{Q2}}/100
T4 = {{Q3}}/100
T5 = {{Q4}}/100</t>
  </si>
  <si>
    <t>&lt;p&gt;Las restas de euros y céntimos son iguales que las de números decimales.&lt;/p&gt;&lt;p&gt;{{T1}} − {{T2}} = {{T3}} €&lt;/p&gt;</t>
  </si>
  <si>
    <t>{"id":"M4-MyM-10a-I-1","stimulus":"&lt;p&gt;Mathias recebeu um desconto de R$ {{T2}} na compra que ele fez de produtos orgânicos. Se a compra custava R$ {{T1}}, quanto ele pagou no final?&lt;/p&gt;","hint":"&lt;p&gt;As subtrações de reais e centavos são as mesmas dos números decimais.&lt;/p&gt;","feedback":"&lt;p&gt;As subtrações de reais e centavos são as mesmas dos números decimais.&lt;/p&gt;&lt;p style=\"text-align: center\"&gt;{{T1}} − {{T2}} = R$ {{T3}}&lt;/p&gt;","seed":{"parameters":[{"name":"Q1","label":null,"min":200,"max":500,"step":5},{"name":"Q2","label":null,"min":1000,"max":3000,"step":25},{"name":"Q3","label":null,"min":1000,"max":3000,"step":25},{"name":"Q4","label":null,"min":1000,"max":3000,"step":25}],"calculated":[{"name":"T1","function":"({{Q1}}+{{Q2}})/100","temp":true},{"name":"T2","function":"{{Q1}}/100","temp":true},{"name":"T3","function":"{{Q2}}/100","temp":true},{"name":"T4","function":"{{Q3}}/100","temp":true},{"name":"T5","function":"{{Q4}}/100","temp":true},{"name":"A1","label":"R$ {{T3}}"},{"name":"A2","label":"R$ {{T4}}","incorrect":true},{"name":"A3","label":"R$ {{T5}}","incorrect":true}],"uniques":true},"algorithm":{"name":"trueFalse","template":"Multiple choice – standard","params":{"countCorrect":1,"countIncorrect":2,"showCheckIcon":false,
            "columns": 3
        }
    }
}</t>
  </si>
  <si>
    <t>Cuando su ordenador se rompió, el padre de Héctor prefirió llevarlo a reparar en lugar de comprar uno nuevo. Pagó {{T2}} € porque el precio de la reparación fue de {{T1}} €. ¿Cuánto le dieron de cambio?
{{T3}} €*
{{T4}} €
{{T5}} €</t>
  </si>
  <si>
    <t>Q1 = Min = 1050; Max = 4950; Step = 100
Q2 = Min = 1050; Max = 4950; Step = 100
Q3 = Min = 1050; Max = 4950; Step = 100</t>
  </si>
  <si>
    <t>T1 = {{Q1}}/100
T2 = math.ceil({{Q1}}/1000)*10
T3 = {{T2}}-{{T1}}
T4 = {{T2}}-{{Q2}}/100
T5 = {{T2}}-{{Q3}}/100</t>
  </si>
  <si>
    <t>&lt;p&gt;Las restas de euros y céntimos son iguales que las de números decimales.&lt;/p&gt;&lt;p&gt;{{T2}} − {{T1}} = {{T3}} €&lt;/p&gt;</t>
  </si>
  <si>
    <t>{"id":"M4-MyM-10a-I-2","stimulus":"&lt;p&gt;Quando o computador de Fernando quebrou, o pai dele preferiu levar o aparelho para conserto em vez de comprar um novo. Na hora do pagamento, ele deu R$ {{T2}} porque o preço do reparo foi de R$ {{T1}}. Qual foi o valor que ele recebeu de troco?&lt;/p&gt;","hint":"&lt;p&gt;As subtrações de reais e centavos são as mesmas dos números decimais.&lt;/p&gt;","feedback":"&lt;p&gt;As subtrações de reais e centavos são as mesmas dos números decimais.&lt;/p&gt;&lt;p style=\"text-align: center\"&gt;{{T2}} − {{T1}} = R$ {{T3}}&lt;/p&gt;","seed":{"parameters":[{"name":"Q1","label":null,"min":4200,"max":19800,"step":100},{"name":"Q2","label":null,"min":4200,"max":19800,"step":100},{"name":"Q3","label":null,"min":1050,"max":4950,"step":100}],"calculated":[{"name":"T1","function":"{{Q1}}/100","temp":true},{"name":"T2","function":"math.ceil({{Q1}}/1000)*10","temp":true},{"name":"T3","function":"{{T2}}-{{T1}}","temp":true},{"name":"T4","function":"{{T2}}-{{Q2}}/1000","temp":true},{"name":"T5","function":"{{T2}}-{{Q3}}/100","temp":true},{"name":"A1","label":"R$ {{T3}}"},{"name":"A2","label":"R$ {{T4}}","incorrect":true},{"name":"A3","label":"R$ {{T5}}","incorrect":true}],"uniques":true},"algorithm":{"name":"trueFalse","template":"Multiple choice – standard","params":{"countCorrect":1,"countIncorrect":2,"showCheckIcon":false,
            "columns": 3
        }
    }
}</t>
  </si>
  <si>
    <t>En la tienda le han dicho a Fran y a Guadalupe que pueden pagar {{Q10}} de segunda mano que desean en {{Q1}} plazos. Si su precio es de {{T1}} €, ¿de cuánto sería cada plazo?
{{T2}} €*
{{T3}} €
{{T4}} €</t>
  </si>
  <si>
    <t>Q1 = Min = 10; Max = 36; Step = 1
Q2 = Min = 1000; Max = 5000; Step = 5
Q3 = Min = 1000; Max = 5000; Step = 5
Q4 = Min = 1000; Max = 5000; Step = 5
Q10 = la nevera, la secadora, la lavadora, el sofá</t>
  </si>
  <si>
    <t>T1 = {{Q1}}*{{Q2}}/100
T2 = {{Q2}}/100
T3 = {{Q3}}/100
T4 = {{Q4}}/100</t>
  </si>
  <si>
    <t>&lt;p&gt;Las divisiones de euros y céntimos son iguales que las de números decimales.&lt;/p&gt;</t>
  </si>
  <si>
    <t>&lt;p&gt;Las divisiones de euros y céntimos son iguales que las de números decimales.&lt;/p&gt;&lt;p&gt;{{T1}} : {{Q2}} = {{T2}} €&lt;/p&gt;</t>
  </si>
  <si>
    <t>{"id":"M4-MyM-10a-I-3","stimulus":"&lt;p&gt;Em uma loja de roupas, Fabiana e Giulia foram informadas de que poderiam pagar {{Q10}} de segunda mão em {{Q1}} parcelas. Se o preço era R$ {{T1}}, quanto seria cada prestação?&lt;/p&gt;","hint":"&lt;p&gt;As divisões de reais e centavos são as mesmas dos números decimais.&lt;/p&gt;","feedback":"&lt;p&gt;As divisões de reais e centavos são as mesmas dos números decimais.&lt;/p&gt;&lt;p style=\"text-align: center\"&gt;{{T1}} : {{Q1}} = R$ {{T2}}&lt;/p&gt;","seed":{"parameters":[{"name":"Q1","label":null,"min":10,"max":36,"step":1},{"name":"Q2","label":null,"min":4000,"max":20000,"step":5},{"name":"Q3","label":null,"min":4000,"max":20000,"step":5},{"name":"Q4","label":null,"min":1000,"max":5000,"step":5},{"name":"Q10","list":["uma geladeira","uma secadora","uma lavadora","um sofá"]}],"calculated":[{"name":"T1","function":"{{Q1}}*{{Q2}}/100","temp":true},{"name":"T2","function":"{{Q2}}/100","temp":true},{"name":"T3","function":"{{Q3}}/100","temp":true},{"name":"T4","function":"{{Q4}}/100","temp":true},{"name":"A1","label":"R$ {{T2}}"},{"name":"A2","label":"R$ {{T3}}","incorrect":true},{"name":"A3","label":"R$ {{T4}}","incorrect":true}],"uniques":true},"algorithm":{"name":"trueFalse","template":"Multiple choice – standard","params":{"countCorrect":1,"countIncorrect":2,"showCheckIcon":false,
            "columns": 3
        }
    }
}</t>
  </si>
  <si>
    <t>A José María le han hecho un descuento de {{T2}} € por comprar unos juguetes de madera para sus hijos. Si los juguetes cuestan {{T1}} €, ¿cuánto va a pagar Jose María?</t>
  </si>
  <si>
    <t>Va a pagar {{A1}} €.</t>
  </si>
  <si>
    <t>Q1 = Min = 200; Max = 500; Step = 5
Q2 = Min = 1000; Max = 3000; Step = 25</t>
  </si>
  <si>
    <t>{"id":"M4-MyM-10a-E-1","stimulus":"&lt;p&gt;Júlio recebeu um desconto de R$ {{T2}} na compra de alguns brinquedos de madeira para os filhos dele. Se os brinquedos custavam R$ {{T1}}, quanto pagou Júlio?&lt;/p&gt;","template":"&lt;p&gt;Ele pagou R$ {{response}} .&lt;/p&gt;","hint":"&lt;p&gt;As subtrações de reais e centavos são as mesmas dos números decimais.&lt;/p&gt;","feedback":"&lt;p&gt;As subtrações de reais e centavos são as mesmas dos números decimais.&lt;/p&gt;&lt;p style=\"text-align: center\"&gt;{{T1}} − {{T2}} = R$ {{A1}}&lt;/p&gt;","seed":{"parameters":[{"name":"Q1","label":null,"min":200,"max":500,"step":5},{"name":"Q2","label":null,"min":2000,"max":6000,"step":25}],"calculated":[{"name":"A1","label":"{{function}}","function":"{{Q2}}/100"},{"name":"T1","function":"({{Q1}}+{{Q2}})/100","temp":true},{"name":"T2","function":"{{Q1}}/100","temp":true}],"uniques":true},"algorithm":{"name":"calculateOperation","params":{"method":"equivLiteral","keyboard":"INTERMEDIATE"}}}</t>
  </si>
  <si>
    <t>Ana ha ido a la tienda a comprar fruta de proximidad. Por una compra de {{T1}} € ha pagado con {{T2}} €. ¿Cuánto cambio le han dado?</t>
  </si>
  <si>
    <t>Le han devuelto {{A1}} €.</t>
  </si>
  <si>
    <t>Q1 = Min = 1050; Max = 2950; Step = 100
Q2 = Min = 1050; Max = 2950; Step = 100
Q3 = Min = 1050; Max = 2950; Step = 100</t>
  </si>
  <si>
    <t>T1 = {{Q1}}/100
T2 = math.ceil({{Q1}}/1000)*10
A1 = {{T2}}-{{T1}}</t>
  </si>
  <si>
    <t>&lt;p&gt;Las restas de euros y céntimos son iguales que las de números decimales.&lt;/p&gt;&lt;p&gt;{{T2}} − {{T1}} = {{A1}} €&lt;/p&gt;</t>
  </si>
  <si>
    <t>{"id":"M4-MyM-10a-E-2","stimulus":"&lt;p&gt;Ana foi à um sacolão comprar frutas frescas. Para uma compra de R$ {{T1}}, ela deu R$ {{T2}}. Quanto de troco ela recebeu?&lt;/p&gt;","template":"&lt;p&gt;Ela recebeu R$ {{response}}.&lt;/p&gt;","hint":"&lt;p&gt;As subtrações de euros e centavos são as mesmas que as de números decimais.&lt;/p&gt;","feedback":"&lt;p&gt;As subtrações de euros e centavos são as mesmas que as de números decimais.&lt;/p&gt;&lt;p style=\"text-align: center\"&gt;{{T2}} − {{T1}} = R$ {{A1}}&lt;/p&gt;","seed":{"parameters":[{"name":"Q1","label":null,"min":1050,"max":2950,"step":100},{"name":"Q2","label":null,"min":1050,"max":2950,"step":100},{"name":"Q3","label":null,"min":1050,"max":2950,"step":100}],"calculated":[{"name":"A1","label":"{{function}}","function":"{{T2}}-{{T1}}"},{"name":"T1","function":"{{Q1}}/100","temp":true},{"name":"T2","function":"math.ceil({{Q1}}/1000)*10","temp":true}],"uniques":true},"algorithm":{"name":"calculateOperation","params":{"method":"equivLiteral","keyboard":"INTERMEDIATE"}}}</t>
  </si>
  <si>
    <t>Pablo y Vicente quieren comprar {{Q10}}, pero lo van a pagar en {{Q1}} plazos de {{T1}} € cada uno. ¿Cuál es su precio total?</t>
  </si>
  <si>
    <t>El precio total es de {{A1}} €.</t>
  </si>
  <si>
    <t>Q1 = Min = 10; Max = 36; Step = 1
Q2 = Min = 1000; Max = 5000; Step = 5
Q10 = una televisión, una cámara de fotos, un ordenador, un teléfono móvil</t>
  </si>
  <si>
    <t>T1 = {{Q2}}/100
A1 = {{Q1}}*{{Q2}}/100</t>
  </si>
  <si>
    <t>&lt;p&gt;Las multiplicaciones de euros y céntimos son iguales que las de números decimales.&lt;/p&gt;</t>
  </si>
  <si>
    <t>&lt;p&gt;Las multiplicaciones de euros y céntimos son iguales que las de números decimales.&lt;/p&gt;&lt;p&gt;{{Q1}} × {{T1}} = {{A1}} €&lt;/p&gt;</t>
  </si>
  <si>
    <t>{"id":"M4-MyM-10a-E-3","stimulus":"&lt;p&gt;Pablo e Vicente querem comprar {{Q10}}, mas vão pagar em {{Q1}} parcelas de R$ {{T1}} cada. Qual é o preço total do produto?&lt;/p&gt;","template":"&lt;p&gt;O preço total é R$ {{response}}.&lt;/p&gt;","hint":"&lt;p&gt;As multiplicações de euros e centavos são as mesmas que as de números decimais.&lt;/p&gt;","feedback":"&lt;p&gt;As multiplicações de euros e centavos são iguais às de números decimais.&lt;/p&gt;&lt;p style=\"text-align: center\"&gt;{{Q1}} × {{T1}} = R$ {{A1}}&lt;/p&gt;","seed":{"parameters":[{"name":"Q1","label":null,"min":10,"max":36,"step":1},{"name":"Q2","label":null,"min":4000,"max":20000,"step":5},{"name":"Q10","list":["uma televisão","uma máquina fotográfica","um computador","um celular"]}],"calculated":[{"name":"A1","label":"{{function}}","function":"{{Q1}}*{{Q2}}/100"},{"name":"T1","function":"{{Q2}}/100","temp":true}],"uniques":true},"algorithm":{"name":"calculateOperation","params":{"method":"equivLiteral","keyboard":"INTERMEDIATE"}}}</t>
  </si>
  <si>
    <t>M4-MyM-6a</t>
  </si>
  <si>
    <t>Expresa la hora que marca un reloj analógico y digital (minutos)</t>
  </si>
  <si>
    <t>Cambia los números del reloj para que marque las {{T11}} {{T12}}.</t>
  </si>
  <si>
    <t>Clock</t>
  </si>
  <si>
    <t>Q1 = Min = 2; Max = 11; Step = 1
Q1 = Min = 0; Max = 55; Step = 5</t>
  </si>
  <si>
    <t>T11 = if ({{Q2}} &lt; 31) {Lemonlib.numToWords({{Q1}}, 'es')} else Lemonlib.numToWords({{Q1}}+1, 'es')
T12 = if ({{Q2}} == 15) {'y cuarto' } else if ({{Q2}} == 30) {'y media'} else if ({{Q2}} == 0) {'en punto'} else if ({{Q2}} == 45) {'menos cuarto'} else if ({{Q2}}&lt;30) {'y '+Lemonlib.numToWords({{Q2}}, 'es')} else 'menos '+Lemonlib.numToWords(60-{{Q2}}, 'es')</t>
  </si>
  <si>
    <t>&lt;p&gt;En los relojes digitales, el número antes de los dos puntos marca la hora y el de después marca los minutos.&lt;/p&gt;</t>
  </si>
  <si>
    <t>{"id":"M4-MyM-6a-I-1","stimulus":"&lt;p&gt;Ajuste os números do relógio para que se leia {{T11}}{{T12}}{{T13}}{{T14}}.&lt;/p&gt;","feedback":"&lt;p&gt;Em relógios digitais, o número antes dos dois pontos marca a hora e o número depois marca os minutos.&lt;/p&gt;","hint":"&lt;p&gt;Em relógios digitais, o número antes dos dois pontos marca a hora e o número depois marca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'pt')}","temp":"true"},{"name":"A1","function":"{{Q1}}"},{"name":"A2","function":"{{Q2}}"},{"name":"A1LABEL","label":"{{function}}","function":"Lemonlib.toTimeString({{Q1}},{{Q2}})","temp":true}],"uniques":true},"algorithm":{"name":"clock","params":{"type":"digital"}}}</t>
  </si>
  <si>
    <t>Mueve las agujas del reloj para que marque las {{T11}} {{T12}}.</t>
  </si>
  <si>
    <t>&lt;p&gt;En los relojes analógicos, la manecilla corta señala la hora y la larga señala los minutos.&lt;/p&gt;</t>
  </si>
  <si>
    <t>{"id":"M4-MyM-6a-I-2","stimulus":"&lt;p&gt;Ajuste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t>
  </si>
  <si>
    <t>¿Cuál de estas horas son las {{T11}} {{T12}}?
{{T1}}:{{Q2}}
{{T2}}:{{Q4}}
{{T3}}:{{Q6}}</t>
  </si>
  <si>
    <t>Q1 = Min = 2; Max = 11; Step = 1
Q1 = Min = 10; Max = 55; Step = 5
Q3 = Min = 2; Max = 11; Step = 1
Q4 = Min = 10; Max = 55; Step = 5
Q5 = Min = 2; Max = 11; Step = 1
Q6 = Min = 10; Max = 55; Step = 5</t>
  </si>
  <si>
    <t>T1 = {{Q1}}+12
T2 = {{Q3}}+12
T3 = {{Q5}}+12
T11 = if ({{Q2}} &lt; 31) {Lemonlib.numToWords({{Q1}}, 'es')} else Lemonlib.numToWords({{Q1}}+1, 'es')
T12 = if ({{Q2}} == 15) {'y cuarto' } else if ({{Q2}} == 30) {'y media'} else if ({{Q2}} == 0) {'en punto'} else if ({{Q2}} == 45) {'menos cuarto'} else if ({{Q2}}&lt;30) {'y '+Lemonlib.numToWords({{Q2}}, 'es')} else 'menos '+Lemonlib.numToWords(60-{{Q2}}, 'es')</t>
  </si>
  <si>
    <t>&lt;p&gt;En los relojes digitales, el número antes de los dos puntos marca la hora y el de después marca los minutos.&lt;/p&gt;&lt;p&gt;Después de las 12 del mediodía, hay que restar 12 a la hora cuando aparece en forma digital.&lt;/p&gt;</t>
  </si>
  <si>
    <t>{"id":"M4-MyM-6a-E-1","stimulus":"&lt;p&gt;Qual opção a seguir representa {{T11}}{{T12}}{{T13}}{{T14}}?&lt;/p&gt;","hint":"&lt;p&gt;Nos relógios digitais, o número antes dos dois pontos indica a hora e o número depois indica os minutos.&lt;/p&gt;","feedback":"&lt;p&gt;Nos relógios digitais, o número antes dos dois pontos indica a hora e o número depois indica os minutos.&lt;/p&gt;&lt;p&gt;Depois das 12 horas, subtraia 12 da hora que aparece digitalmente.&lt;/p&gt;","seed":{"parameters":[{"name":"Q1","label":null,"min":2,"max":11,"step":1},{"name":"Q2","label":null,"min":10,"max":55,"step":5},{"name":"Q3","label":null,"min":2,"max":11,"step":1},{"name":"Q4","label":null,"min":10,"max":55,"step":5},{"name":"Q5","label":null,"min":2,"max":11,"step":1},{"name":"Q6","label":null,"min":10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T1","function":"{{Q1}}+12","temp":true},{"name":"T2","function":"{{Q2}}+12","temp":true},{"name":"T3","function":"{{Q3}}+12","temp":true},{"name":"A1","label":"{{T1}}:{{Q2}}"},{"name":"A2","label":"{{T2}}:{{Q4}}","incorrect":true},{"name":"A3","label":"{{T3}}:{{Q6}}","incorrect":true}],"uniques":true},"algorithm":{"name":"trueFalse","template":"Multiple choice – standard","params":{"countCorrect":1,"countIncorrect":2,"showCheckIcon":false,
            "columns": 3
        }
    }
}</t>
  </si>
  <si>
    <t>M4-MyM-6b</t>
  </si>
  <si>
    <t>Establece las equivalencias entre las diferentes unidades de tiempo</t>
  </si>
  <si>
    <t>Elige la equivalencia correcta.</t>
  </si>
  <si>
    <t>{{Q1}} minutos = {{A1}} segundos</t>
  </si>
  <si>
    <t>Q1= Min = 2; Max = 50; Step = 1
Q2= Min = 1; Max = 50; Step = 1
Q3= Min = 1; Max = 50; Step = 1</t>
  </si>
  <si>
    <t>group = {{A1}}*, {{A2}}, {{A3}}
A1 = {{Q1}}*60
A2 = {{Q2}}*60
A3 = {{Q3}}*60</t>
  </si>
  <si>
    <t>&lt;p&gt;Estas son las equivalencias entre las unidades de tiempo:&lt;/p&gt;
Imagen: M4-MyM-6b-1</t>
  </si>
  <si>
    <t>&lt;p&gt;Estas son las equivalencias entre las unidades de tiempo:&lt;/p&gt;
Imagen: M4-MyM-6b-1
&lt;p&gt;En este caso:&lt;/p&gt;&lt;p&gt;{{Q1}} × 60 = {{A1}} segundos&lt;/p&gt;</t>
  </si>
  <si>
    <t>{"id":"M4-MyM-6b-I-1","stimulus":"&lt;p&gt;Escolha a equivalência correta.&lt;/p&gt;","template":"&lt;p style=\"text-align: center\"&gt;{{Q1}} minutos =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segundos&lt;/p&gt;","seed":{"parameters":[{"name":"Q1","label":null,"min":2,"max":50,"step":1},{"name":"Q2","label":null,"min":1,"max":50,"step":1},{"name":"Q3","label":null,"min":1,"max":50,"step":1}],"calculated":[{"name":"A1","label":"{{function}}","function":"{{Q1}}*60","group":1},{"name":"A2","label":"{{function}}","function":"{{Q2}}*60","group":1,"incorrect":true},{"name":"A3","label":"{{function}}","function":"{{Q3}}*60","group":1,"incorrect":true}],"uniques":true},"algorithm":{"name":"groupResponses","template":"Cloze with drop down"}}</t>
  </si>
  <si>
    <t>{{T1}} segundos = {{A1}} minutos</t>
  </si>
  <si>
    <t>T1 = {{Q1}}*60
group = {{Q1}}*, {{Q2}}, {{Q3}}</t>
  </si>
  <si>
    <t>&lt;p&gt;Estas son las equivalencias entre las unidades de tiempo:&lt;/p&gt;
Imagen: M4-MyM-6b-1</t>
  </si>
  <si>
    <t>&lt;p&gt;Estas son las equivalencias entre las unidades de tiempo:&lt;/p&gt;
Imagen: M4-MyM-6b-1
&lt;p&gt;En este caso:&lt;/p&gt;&lt;p&gt;{{T1}} : 60 = {{Q1}} minutos&lt;/p&gt;</t>
  </si>
  <si>
    <t>{"id":"M4-MyM-6b-I-2","stimulus":"&lt;p&gt;Escolha a equivalência correta.&lt;/p&gt;","template":"&lt;p style=\"text-align: center\"&gt;{{T1}} segundos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minutos&lt;/p&gt;","seed":{"parameters":[{"name":"Q1","label":null,"min":2,"max":50,"step":1},{"name":"Q2","label":null,"min":1,"max":50,"step":1},{"name":"Q3","label":null,"min":1,"max":50,"step":1}],"calculated":[{"name":"T1","function":"{{Q1}}*60","temp":true},{"name":"A1","label":"{{function}}","function":"{{Q1}}","group":1},{"name":"A2","label":"{{function}}","function":"{{Q2}}","group":1,"incorrect":true},{"name":"A3","label":"{{function}}","function":"{{Q3}}","group":1,"incorrect":true}],"uniques":true},"algorithm":{"name":"groupResponses","template":"Cloze with drop down"}}</t>
  </si>
  <si>
    <t>{{Q1}} horas = {{A1}} minutos</t>
  </si>
  <si>
    <t>Q1= Min = 2; Max = 10; Step = 1
Q2= Min = 1; Max = 10; Step = 1
Q3= Min = 1; Max = 10; Step = 1</t>
  </si>
  <si>
    <t>&lt;p&gt;Estas son las equivalencias entre las unidades de tiempo:&lt;/p&gt;
Imagen: M4-MyM-6b-1
&lt;p&gt;En este caso:&lt;/p&gt;&lt;p&gt;{{Q1}} × 60 = {{A1}} minutos&lt;/p&gt;</t>
  </si>
  <si>
    <t>{"id":"M4-MyM-6b-I-3","stimulus":"&lt;p&gt;Escolha a equivalência correta.&lt;/p&gt;","template":"&lt;p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abel":null,"min":2,"max":10,"step":1},{"name":"Q2","label":null,"min":1,"max":10,"step":1},{"name":"Q3","label":null,"min":1,"max":10,"step":1}],"calculated":[{"name":"A1","label":"{{function}}","function":"{{Q1}}*60","group":1},{"name":"A2","label":"{{function}}","function":"{{Q2}}*60","group":1,"incorrect":true},{"name":"A3","label":"{{function}}","function":"{{Q3}}*60","group":1,"incorrect":true}],"uniques":true},"algorithm":{"name":"groupResponses","template":"Cloze with drop down"}}</t>
  </si>
  <si>
    <t xml:space="preserve">Completa la siguiente igualdad. </t>
  </si>
  <si>
    <t>{{T1}} minutos = {{A1}} horas</t>
  </si>
  <si>
    <t>Q1= List= 2, 3, 4, 5</t>
  </si>
  <si>
    <t>T1 = {{Q1}}*60
A1 = {{Q1}}</t>
  </si>
  <si>
    <t>&lt;p&gt;Estas son las equivalencias entre las unidades de tiempo:&lt;/p&gt;
Imagen: M4-MyM-6b-1
&lt;p&gt;En este caso:&lt;/p&gt;&lt;p&gt;{{T1}} : 60 = {{Q1}} horas&lt;/p&gt;</t>
  </si>
  <si>
    <t>{"id":"M4-MyM-6b-E-1","stimulus":"&lt;p&gt;Complete a igualdade a seguir.&lt;/p&gt;","template":"&lt;p style=\"text-align: center\"&gt;{{T1}} minutos = {{response}} horas&lt;/p&gt;","hint":"&lt;p&gt;Estas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horas&lt;/p&gt;","seed":{"parameters":[{"name":"Q1","list":["2","3","4","5"]}],"calculated":[{"name":"T1","function":"{{Q1}}*60","temp":true},{"name":"A1","function":"{{Q1}}"}],"uniques":true},"algorithm":{"name":"calculateOperation","params":{"method":"equivLiteral","keyboard":"NUMERICAL"}}}</t>
  </si>
  <si>
    <t>A1 = {{Q1}}*60</t>
  </si>
  <si>
    <t>{"id":"M4-MyM-6b-E-2","stimulus":"&lt;p&gt;Complete a igualdade a seguir.&lt;/p&gt;","template":"&lt;p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minutos&lt;/p&gt;","seed":{"parameters":[{"name":"Q1","list":["2","3","4","5"]}],"calculated":[{"name":"A1","function":"{{Q1}}*60"}],"uniques":true},"algorithm":{"name":"calculateOperation","params":{"method":"equivLiteral","keyboard":"NUMERICAL"}}}</t>
  </si>
  <si>
    <t>{{Q1}} horas y {{Q2}} minutos = {{A1}} minutos</t>
  </si>
  <si>
    <t>Q1= List= 2, 3, 4, 5
Q2= List= 10, 20, 30, 40, 50</t>
  </si>
  <si>
    <t>T1 = {{Q1}}*60
A1 = {{Q1}}*60+{{Q2}}</t>
  </si>
  <si>
    <t>&lt;p&gt;Estas son las equivalencias entre las unidades de tiempo:&lt;/p&gt;
Imagen: M4-MyM-6b-1
&lt;p&gt;En este caso:&lt;/p&gt;&lt;p&gt;{{Q1}} × 60 = {{T1}} minutos&lt;/p&gt;&lt;p&gt;{{Q2}} + {{T1}} = {{A1}} minutos&lt;/p&gt;</t>
  </si>
  <si>
    <t>{"id":"M4-MyM-6b-E-3","stimulus":"&lt;p&gt;Complete a seguinte igualdade.&lt;/p&gt;","template":"&lt;p style=\"text-align: center\"&gt;{{Q1}} horas e {{Q2}} minutos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{{T1}} minutos&lt;/p&gt;&lt;p&gt;{{Q2}} + {{T1}} = {{A1}} minutos&lt;/p&gt;","seed":{"parameters":[{"name":"Q1","list":["2","3","4","5"]},{"name":"Q2","list":["10","20","30","40","50"]}],"calculated":[{"name":"T1","function":"{{Q1}}*60","temp":true},{"name":"A1","function":"{{Q1}}*60+{{Q2}}"}],"uniques":true},"algorithm":{"name":"calculateOperation","params":{"method":"equivLiteral","keyboard":"NUMERICAL"}}}</t>
  </si>
  <si>
    <t>Clara ha esperado {{T1}} segundos a que saliese su hermana del colegio. ¿A cuántos minutos equivalen?</t>
  </si>
  <si>
    <t>{{T1}} segundos son {{A1}} minutos.</t>
  </si>
  <si>
    <t>Q1= Min = 2; Max = 15; Step= 1</t>
  </si>
  <si>
    <t>{"id":"M4-MyM-6b-A-1","stimulus":"&lt;p&gt;Clara esperou {{T1}} segundos até sua irmã sair da aula para elas irem embora juntas. A quantos minutos esse tempo equivale?&lt;/p&gt;","template":"&lt;p&gt;{{T1}} segundos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caso:&lt;/p&gt;&lt;p&gt;{{T1}} : 60 = {{Q1}} minutos&lt;/p&gt;","seed":{"parameters":[{"name":"Q1","label":null,"min":2,"max":15,"step":1}],"calculated":[{"name":"T1","function":"{{Q1}}*60","temp":true},{"name":"A1","function":"{{Q1}}"}],"uniques":true},"algorithm":{"name":"calculateOperation","params":{"method":"equivLiteral","keyboard":"NUMERICAL"}}}</t>
  </si>
  <si>
    <t>Trinidad ha preparado la comida para sus sobrinos en {{Q1}} minutos. ¿A cuántos segundos equivalen?</t>
  </si>
  <si>
    <t>{{Q1}} minutos son {{A1}} segundos.</t>
  </si>
  <si>
    <t>Q1= Min = 20; Max = 40; Step = 1</t>
  </si>
  <si>
    <t>{"id":"M4-MyM-6b-A-2","stimulus":"&lt;p&gt;Tatiana preparou uma comida para seus sobrinhos em {{Q1}} minutos. A quantos segundos esse tempo equivale?&lt;/p&gt;","template":"&lt;p&gt;{{Q1}} minutos são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caso:&lt;/p&gt;&lt;p&gt;{{Q1}} × 60 = {{A1}} segundos&lt;/p&gt;","seed":{"parameters":[{"name":"Q1","label":null,"min":20,"max":40,"step":1}],"calculated":[{"name":"A1","function":"{{Q1}}*60"}],"uniques":true},"algorithm":{"name":"calculateOperation","params":{"method":"equivLiteral","keyboard":"NUMERICAL"}}}</t>
  </si>
  <si>
    <t>El viaje en autobús que ha hecho Blanca para ir al pueblo ha durado {{Q1}} horas. ¿Cuántos minutos son?</t>
  </si>
  <si>
    <t>{{Q1}} horas son {{A1}} minutos.</t>
  </si>
  <si>
    <t>Q1= Min = 2; Max = 10; Step = 1</t>
  </si>
  <si>
    <t>{"id":"M4-MyM-6b-A-3","stimulus":"&lt;p&gt;A viagem de ônibus de Bianca para visitar a cidade em que ela nasceu e cresceu durou {{Q1}} horas. Esse tempo equivale a quantos minutos são?&lt;/p&gt;","template":"&lt;p&gt;{{Q1}} horas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tempo:&lt;/p&gt;&lt;img src=\"https://blueberry-assets.oneclick.es/M4_MyM_6b_1.svg\" width=\"450\"&gt;&lt;p&gt;Neste caso:&lt;/p&gt;&lt;p&gt;{{Q1}} × 60 = {{A1}} minutos&lt;/p&gt;","seed":{"parameters":[{"name":"Q1","label":null,"min":2,"max":10,"step":1}],"calculated":[{"name":"A1","function":"{{Q1}}*60"}],"uniques":true},"algorithm":{"name":"calculateOperation","params":{"method":"equivLiteral","keyboard":"NUMERICAL"}}}</t>
  </si>
  <si>
    <t>M4-MyM-6c</t>
  </si>
  <si>
    <t>Suma y resta con medidas de tiempo</t>
  </si>
  <si>
    <t>Lorena ha empezado a hacer actividades de Matemáticas a las {{Q1}}:{{Q2}}. Si ha parado a las {{T1}}:{{T2}}, ¿cuántos minutos ha estado con las actividades?</t>
  </si>
  <si>
    <t>Ha practicado durante {{A1}} minutos.</t>
  </si>
  <si>
    <t>Q1 = List = 17, 18, 19, 20
Q2 = Min = 40; Max = 55; Step = 5
Q3 = Min = 30; Max = 50; Step = 5
Q4 = Min = 25; Max = 50; Step = 5
Q5 = Min = 25; Max = 50; Step = 5</t>
  </si>
  <si>
    <t>T1 = {{Q1}}+1
T2 = {{Q2}}+{{Q3}}-60
T3 = {{Q2}}-60
A1 = {{Q3}}
A2 = {{Q4}}
A3 = {{Q5}}</t>
  </si>
  <si>
    <t>&lt;p&gt;Una hora tiene un máximo de 60 minutos.&lt;/p&gt;</t>
  </si>
  <si>
    <t>&lt;p&gt;Cuando el minutero llega a 60 minutos, hay que sumar 1 hora más y contar los minutos desde cero.&lt;/p&gt;&lt;p&gt;Entre las {{Q1}}:{{Q2}} y las {{T1}}:00 han pasado {{T3}} minutos.&lt;/p&gt;&lt;p&gt;Y entre las {{T1}}:00 y las {{T1}}:{{T2}} han pasado {{T2}} minutos.&lt;/p&gt;&lt;p&gt;{{T3}} + {{T2}} = {{Q3}} minutos&lt;/p&gt;</t>
  </si>
  <si>
    <t>{"id":"M4-MyM-6c-I-1","stimulus":"&lt;p&gt;Lorena começou a fazer as atividades de matemática às {{Q1}}:{{Q2}}. Se ela parou às {{T1}}:{{T2}}, quantos minutos ela ficou estudando?&lt;/p&gt;","template":"&lt;p&gt;Ela estudou por {{response}} minutos.&lt;/p&gt;","hint":"&lt;p&gt;Uma hora tem um máximo de 60 minutos.&lt;/p&gt;","feedback":"&lt;p&gt;Quando o ponteiro dos minutos atingir 60 minutos, adicione 1 hora e conte os minutos do zero.&lt;/p&gt;&lt;p&gt;Entre {{Q1}}:{{Q2}} e {{T1}}:00 passaram-se {{T3}} minutos.&lt;/p&gt;&lt;p&gt;E entre {{T1}}:00 e {{T1}}:{{T2}} passaram-se {{T2}} minutos.&lt;/ p&gt;&lt;p style=\"text-align: center\"&gt;
{{T3}} + {{T2}} = {{Q3}} minutos&lt;/p&gt;","seed":{"parameters":[{"name":"Q1","list":["17","18","19","20"]},{"name":"Q2","label":null,"min":40,"max":55,"step":5},{"name":"Q3","label":null,"min":30,"max":50,"step":5},{"name":"Q4","label":null,"min":25,"max":50,"step":5},{"name":"Q5","label":null,"min":25,"max":50,"step":5}],"calculated":[{"name":"T1","function":"{{Q1}}+1","temp":true},{"name":"T2","function":"{{Q2}}+{{Q3}}-60","temp":true},{"name":"T3","function":"60-{{Q2}}","temp":true},{"name":"A1","label":"{{Q3}}"},{"name":"A2","label":"{{Q4}}","incorrect":true},{"name":"A3","label":"{{Q5}}","incorrect":true}],"uniques":true},"algorithm":{"name":"calculateOperation","template":"Cloze with drag &amp; drop","params":{"keyboard":"INTERMEDIATE"}}}</t>
  </si>
  <si>
    <t>Ángel se subió a su coche a las {{Q1}}:{{Q2}} para ir de viaje a otra ciudad. Si el viaje ha durado {{Q3}} minutos, ¿a qué hora ha llegado a su destino?</t>
  </si>
  <si>
    <t>Ha llegado a las {{A1}}.</t>
  </si>
  <si>
    <t>Q1 = Min = 8; Max = 17; Step = 1
Q2 = Min = 30; Max = 55; Step = 5
Q3 = Min = 30; Max = 55; Step = 5
Q4 = Min = 30; Max = 55; Step = 5
Q5 = Min = 30; Max = 55; Step = 5</t>
  </si>
  <si>
    <t>T1 = {{Q1}}+1
T2 = {{Q2}}+{{Q3}}-60
T3 = {{Q2}}+{{Q4}}-60
T4 = {{Q2}}+{{Q5}}-60
T5 = {{Q2}}-60
A1 = "{{T1}}:{{T2}}"
A2 = "{{T1}}:{{T3}}"
A3 = "{{T1}}:{{T4}}"</t>
  </si>
  <si>
    <t>&lt;p&gt;Cuando el minutero llega a 60 minutos, hay que sumar 1 hora más y contar los minutos desde cero.&lt;/p&gt;&lt;p&gt;Entre las {{Q1}}:{{Q2}} y las {{T1}}:00 han pasado {{T5}} minutos.&lt;/p&gt;&lt;p&gt;Como quedan {{T2}} minutos de los {{Q3}} minutos del viaje, significa que ha llegado a las {{T1}}:{{T2}}.&lt;/p&gt;</t>
  </si>
  <si>
    <t>{
    "id": "M4-MyM-6c-I-2",
    "stimulus": "&lt;p&gt;Angel entrou no carro dele às {{Q1}}:{{Q2}} para fazer uma viagem para outra cidade. Se a viagem durou {{Q3}} minutos, a que horas ele chegou no destino?&lt;/p&gt;",
    "template": "&lt;p&gt;Chegou às {{response}}.&lt;/p&gt;",
    "hint": "&lt;p&gt;Uma hora tem no máximo 60 minutos.&lt;/p&gt;",
    "feedback": "&lt;p&gt;Quando o ponteiro dos minutos atingir 60 minutos, adicione 1 hora e conte os minutos do zero.&lt;/p&gt;&lt;p&gt;Entre {{Q1}}:{{Q2}} e {{T1}}:00 passaram-se {{T5}} minutos.&lt;/p&gt;&lt;p&gt;Como restam {{T2}} minutos dos {{Q3}} minutos da viagem, significa que ele chegou às {{T1}}:{{T2}}.&lt;/p&gt;",
    "seed": {
        "parameters": [
            {
                "name": "Q1",
                "label": null,
                "min": 8,
                "max": 17,
                "step": 1
            },
            {
                "name": "Q2",
                "label": null,
                "min": 35,
                "max": 55,
                "step": 5
            },
            {
                "name": "Q3",
                "label": null,
                "min": 35,
                "max": 55,
                "step": 5
            },
            {
                "name": "Q4",
                "label": null,
                "min": 40,
                "max": 55,
                "step": 5
            },
            {
                "name": "Q5",
                "label": null,
                "min": 40,
                "max": 55,
                "step": 5
            }
        ],
        "calculated": [
            {
                "name": "T1",
                "function": "{{Q1}}+1",
                "temp": true
            },
            {
                "name": "T2",
                "function": "{{Q2}}+{{Q3}}-60",
                "temp": true
            },
            {
                "name": "T3",
                "function": "{{Q2}}+{{Q4}}-60",
                "temp": true
            },
            {
                "name": "T4",
                "function": "{{Q2}}+{{Q5}}-60",
                "temp": true
            },
            {
                "name": "T5",
                "function": "60-{{Q2}}",
                "temp": true
            },
            {
                "name": "A1",
                "label": "{{T1}}:{{T2}}"
            },
            {
                "name": "A2",
                "label": "{{T1}}:{{T3}}",
                "incorrect": true
            },
            {
                "name": "A3",
                "label": "{{T1}}:{{T4}}",
                "incorrect": true
            }
        ],
        "uniques": true
    },
    "algorithm": {
        "name": "calculateOperation",
        "template": "Cloze with drag &amp; drop"
    }
}</t>
  </si>
  <si>
    <t>Erica ha dejado un bizcocho en el horno durante {{Q3}} minutos y lo ha sacado a las {{T1}}:{{T2}}. ¿A qué hora lo ha metido?</t>
  </si>
  <si>
    <t>Ha metido el bizcocho en el horno a las {{A1}}.</t>
  </si>
  <si>
    <t>T1 = {{Q1}}+1
T2 = {{Q2}}+{{Q3}}-60
T3 = {{Q2}}-60
A1 = "{{Q1}}:{{Q3}}"
A2 = "{{Q1}}:{{Q4}}"
A3 = "{{Q1}}:{{Q5}}"</t>
  </si>
  <si>
    <t>&lt;p&gt;Cuando el minutero llega a 60 minutos, hay que sumar 1 hora más y contar los minutos desde cero.&lt;/p&gt;&lt;p&gt;Entre las {{T1}}:{{T2}} y las {{T1}}:00 han pasado {{T2}} minutos.&lt;/p&gt;&lt;p&gt;Como quedan {{T3}} minutos de los {{Q3}} minutos del horneado, significa que ha metido el bizcocho a las {{Q1}}:{{Q2}}.&lt;/p&gt;</t>
  </si>
  <si>
    <t>{"id":"M4-MyM-6c-I-3","stimulus":"&lt;p&gt;Felipe deixou um bolo no forno por {{Q3}} minutos e o retirou às {{T1}}:{{T2}}. A que horas ele colocou o bolo para assar?&lt;/p&gt;","template":"&lt;p&gt;Ele colocou o bolo no forno às {{response}}.&lt;/p&gt;","hint":"&lt;p&gt;Uma hora tem no máximo 60 minutos.&lt;/p&gt;","feedback":"&lt;p&gt;Quando o ponteiro dos minutos atingir 60 minutos, adicione 1 hora e conte os minutos do zero.&lt;/p&gt;&lt;p&gt;Entre {{T1}}:{{T2}} e {{T1}}:00 passaram-se {{T2}} minutos.&lt;/p&gt;&lt;p&gt;Como restam {{T3}} minutos dos {{Q3}} minutos totais, significa que o bolo foi colocado às {{Q1}}:{{Q2}}.&lt;/p&gt;","seed":{"parameters":[{"name":"Q1","label":null,"min":8,"max":17,"step":1},{"name":"Q2","label":null,"min":30,"max":55,"step":5},{"name":"Q3","label":null,"min":30,"max":55,"step":5},{"name":"Q4","label":null,"min":30,"max":55,"step":5},{"name":"Q5","label":null,"min":30,"max":55,"step":5}],"calculated":[{"name":"T1","function":"{{Q1}}+1","temp":true},{"name":"T2","function":"{{Q2}}+{{Q3}}-60","temp":true},{"name":"T3","function":"60-{{Q2}}","temp":true},{"name":"A1","label":"{{Q1}}:{{Q2}}"},{"name":"A2","label":"{{Q1}}:{{Q4}}","incorrect":true},{"name":"A3","label":"{{Q1}}:{{Q5}}","incorrect":true}],"uniques":true},"algorithm":{"name":"calculateOperation","template":"Cloze with drag &amp; drop","params":{"keyboard":"INTERMEDIATE"}}}</t>
  </si>
  <si>
    <t>El grupo de música de Dani empezó a ensayar a las {{Q1}}:{{Q2}} y terminó {{Q3}} minutos más tarde. Mueve las agujas del reloj para marcar la hora a la que terminaron.</t>
  </si>
  <si>
    <t>¿Reloj analógico?
Q1 = Min = 8; Max = 17; Step = 1
Q2 = Min = 40; Max = 55; Step = 5
Q3 = Min = 25; Max = 50; Step = 5</t>
  </si>
  <si>
    <t>T1 = {{Q1}}+1
T2 = {{Q2}}-60
T3 = {{Q2}}+{{Q3}}-60
A1 = {{Q1}}+1
A2 = {{Q2}}+{{Q3}}-60</t>
  </si>
  <si>
    <t>&lt;p&gt;Cuando la aguja del minutero llega a 60 minutos, hay que sumar 1 hora más y contar los minutos desde cero.&lt;/p&gt;&lt;p&gt;Entre las {{Q1}}:{{Q2}} y las {{T1}}:00 han pasado {{T2}} minutos.&lt;/p&gt;&lt;p&gt;Como quedan {{T3}} minutos de los {{Q3}} minutos del ensayo, significa que terminaron a las {{T1}}:{{T3}}.&lt;/p&gt;</t>
  </si>
  <si>
    <t>{"id":"M4-MyM-6c-E-1","stimulus":"&lt;p&gt;O grupo musical de Dani começou a ensaiar às {{Q1}}:{{Q2}} e terminou {{Q3}} minutos depois. Mova os ponteiros do relógio para marcar a hora em que eles terminaram.&lt;/p&gt;","feedback":"&lt;p&gt;Quando o ponteiro dos minutos atingir 60 minutos, adicione mais 1 hora e conte os minutos a partir do zero.&lt;/p&gt;&lt;p&gt;Entre {{Q1}}:{{Q2}} e {{T1}}:00 passaram-se {{T2}} minutos.&lt;/p&gt;&lt;p&gt;Como sobram {{T3}} minutos dos {{Q3}} minutos do ensaio, isso significa que eles terminaram às {{T1}}:{{T3}}.&lt;/p&gt;","hint":"&lt;p&gt;Uma hora tem um máximo de 60 minutos.&lt;/p&gt;","seed":{"parameters":[{"name":"Q1","label":null,"min":8,"max":17,"step":1},{"name":"Q2","label":null,"min":40,"max":55,"step":1},{"name":"Q3","label":null,"min":25,"max":50,"step":5}],"calculated":[{"name":"T1","function":"{{Q1}}+1","temp":true},{"name":"T2","function":"60-{{Q2}}","temp":true},{"name":"T3","function":"{{Q2}}+{{Q3}}-60","temp":true},{"name":"A1","function":"{{Q1}}+1"},{"name":"A1","function":"{{Q2}}+{{Q3}}-60"},{"name":"A1LABEL","label":"{{function}}","function":"Lemonlib.toTimeString({{A1}},{{A2}})","temp":true}],"uniques":false},"algorithm":{"name":"clock","params":{"type":"analog"}}}</t>
  </si>
  <si>
    <t>Alejandra miró el reloj después de estar leyendo durante {{Q3}} minutos. Si en el reloj eran las {{T1}}:{{T2}}, ¿a qué hora empezó a leer? Marca esa hora en este reloj.</t>
  </si>
  <si>
    <t>¿reloj digital?
Q1 = Min = 8; Max = 17; Step = 1
Q2 = Min = 40; Max = 55; Step = 5
Q3 = Min = 25; Max = 50; Step = 5</t>
  </si>
  <si>
    <t>T1 = {{Q1}}+1
T2 = {{Q2}}+{{Q3}}-60
T3 = {{Q2}}-60
A1 = {{Q1}}
A2 = {{Q2}}</t>
  </si>
  <si>
    <t>&lt;p&gt;Cuando la aguja del minutero llega a 60 minutos, hay que sumar 1 hora más y contar los minutos desde cero.&lt;/p&gt;&lt;p&gt;Entre las {{T1}}:{{T2}} y las {{T1}}:00 han pasado {{T2}} minutos.&lt;/p&gt;&lt;p&gt;Como quedan {{T3}} minutos de los {{Q3}} minutos de lectura, significa que empezó a leer a las {{Q1}}:{{Q2}}.&lt;/p&gt;</t>
  </si>
  <si>
    <t>{"id":"M4-MyM-6c-E-2","stimulus":"&lt;p&gt;Alessanda viu as horas no relógio depois que leu um texto por {{Q3}} minutos. Se o relógio mostrava {{T1}}:{{T2}}, a que horas ela começou a ler? Marque essa hora neste relógio.&lt;/p&gt;","feedback":"&lt;p&gt;Quando o ponteiro dos minutos atingir 60 minutos, adicione mais 1 hora e conte os minutos a partir do zero.&lt;/p&gt;&lt;p&gt;Entre {{T1}}:{{T2}} e {{T1}}:00 passaram-se {{T2}} minutos.&lt;/p&gt;&lt;p&gt;Como restam {{T3}} minutos dos {{Q3}} minutos de leitura, significa que ela começou a ler às {{Q1}}:{{Q2}}.&lt;/p&gt;","hint":"&lt;p&gt;Uma hora tem no máximo 60 minutos.&lt;/p&gt;","seed":{"parameters":[{"name":"Q1","label":null,"min":8,"max":17,"step":1},{"name":"Q2","label":null,"min":40,"max":55,"step":1},{"name":"Q3","label":null,"min":25,"max":50,"step":5}],"calculated":[{"name":"T1","function":"{{Q1}}+1","temp":true},{"name":"T3","function":"60-{{Q2}}","temp":true},{"name":"T2","function":"{{Q2}}+{{Q3}}-60","temp":true},{"name":"A1","function":"{{Q1}}"},{"name":"A2","function":"{{Q2}}"},{"name":"A1LABEL","label":"{{function}}","function":"Lemonlib.toTimeString({{Q1}},{{Q2}})","temp":true}],"uniques":false},"algorithm":{"name":"clock","params":{"type":"digital"}}}</t>
  </si>
  <si>
    <t>Enrique estuvo viendo a su hermano jugar a un videojuego desde las {{Q1}}:{{Q2}}. Si terminaron {{Q3}} minutos después, ¿a qué hora apagaron la consola? Marca la hora en este reloj.</t>
  </si>
  <si>
    <t>&lt;p&gt;Cuando la aguja del minutero llega a 60 minutos, hay que sumar 1 hora más y contar los minutos desde cero.&lt;/p&gt;&lt;p&gt;Entre las {{Q1}}:{{Q2}} y las {{T1}}:00 han pasado {{T2}} minutos.&lt;/p&gt;&lt;p&gt;Como quedan {{T3}} minutos de los {{Q3}} minutos de juego, significa que terminaron a las {{T1}}:{{T3}}.&lt;/p&gt;</t>
  </si>
  <si>
    <t>{"id":"M4-MyM-6c-E-3","stimulus":"&lt;p&gt;Enrique e seu irmão então jogando videogame desde as {{Q1}}:{{Q2}}. Se eles terminaram de jogar {{Q3}} minutos depois, a que horas desligaram o console ? Marque a hora neste relógio.&lt;/p&gt;","feedback":"&lt;p&gt;Quando o ponteiro dos minutos atingir 60 minutos, adicione mais 1 hora e conte os minutos a partir do zero.&lt;/p&gt;&lt;p&gt;Entre {{Q1}}:{{Q2}} e {{T1}}:00 passaram-se {{T2}} minutos.&lt;/p&gt;&lt;p&gt;Como faltam {{T3}} minutos dos {{Q3}} minutos de jogo, isso significa que eles terminaram às {{T1}}:{{T3}}.&lt;/p&gt;","hint":"&lt;p&gt;Uma hora tem no máximo 60 minutos.&lt;/p&gt;","seed":{"parameters":[{"name":"Q1","label":null,"min":8,"max":17,"step":1},{"name":"Q2","label":null,"min":40,"max":55,"step":1},{"name":"Q3","label":null,"min":25,"max":50,"step":5}],"calculated":[{"name":"T1","function":"{{Q1}}+1","temp":true},{"name":"T2","function":"60-{{Q2}}","temp":true},{"name":"T3","function":"{{Q2}}+{{Q3}}-60","temp":true},{"name":"A1","function":"{{Q1}}+1"},{"name":"A2","function":"{{Q2}}+{{Q3}}-60"},{"name":"A1LABEL","label":"{{function}}","function":"Lemonlib.toTimeString({{A1}},{{A2}})","temp":true}],"uniques":false},"algorithm":{"name":"clock","params":{"type":"analog"}}}</t>
  </si>
  <si>
    <t>M4-MyM-7a</t>
  </si>
  <si>
    <t>Reconoce medidas de tiempo mayores que el día (años, meses, semanas, días, lustro, década, siglo, trimestre, semestre)</t>
  </si>
  <si>
    <t>Une las situaciones con la unidad de tiempo que corresponde.
{{Q1}} - días
{{Q2}} - semanas
{{Q3}} - meses
{{Q4}} - décadas
{{Q5}} - siglo</t>
  </si>
  <si>
    <t>Q1= List = Una semana dura 7 … ., El mes de agosto tiene 31 ... ., El mes de enero tiene 31 ... .
Q2= List = Dos ... tienen 14 días., Un mes tiene 4 … ., Un año tiene 52 ... .
Q3= List = Un año tiene 12 … ., Un bebé dice sus primeras palabras cuando tiene unos 9 … ., La primavera dura tres ... .
Q4= List = Veinte años son dos … ., Medio siglo son cinco ... .
Q5= List = Cien años es un … .</t>
  </si>
  <si>
    <t>&lt;p&gt;Algunas medidas de tiempo son:&lt;/p&gt;&lt;p&gt;1 década = 10 años&lt;/p&gt;&lt;p&gt;1 siglo = 100 años&lt;/p&gt;</t>
  </si>
  <si>
    <t>{"id":"M4-MyM-7a-I-1","stimulus":"&lt;p&gt;Arraste cada unidade de tempo para as situações correspondentes.&lt;/p&gt;","hint":"&lt;p&gt;Algumas medidas de tempo são:&lt;/p&gt;&lt;p style=\"text-align: center\"&gt;1 década = 10 anos&lt;/p&gt;&lt;p style=\"text-align: center\"&gt;1 século = 100 anos&lt;/p&gt;","feedback":"&lt;p&gt;Algumas medidas de tempo são:&lt;/p&gt;&lt;p style=\"text-align: center\"&gt;1 década = 10 anos&lt;/p&gt;&lt;p style=\"text-align: center\"&gt;1 século = 100 anos&lt;/p&gt;","seed":{"parameters":[{"name":"Q1","label":null,"list":["Uma semana dura 7 ... .","O mês de agosto tem 31 ... .","O mês de janeiro tem 31 ...."]},{"name":"Q2","label":null,"list":["Duas... têm 14 dias.","Um mês tem 4 ... .","Um ano é 52 ..."]},{"name":"Q3","label":null,"list":["Um ano tem 12 ....","Um bebê fala suas primeiras palavras quando ele tem cerca de 9 ...","A primavera dura três ..."]},{"name":"Q4","label":null,"list":["Vinte anos são dois...","Meio século são cinco..."]},{"name":"Q5","label":null,"list":["Cem anos é um..."]}],"calculated":[{"name":"A1","label":"dias","function":"{{Q1}}"},{"name":"A2","label":"semanas","function":"{{Q2}}"},{"name":"A3","label":"meses","function":"{{Q3}}"},{"name":"A4","label":"décadas","function":"{{Q4}}"},{"name":"A5","label":"século","function":"{{Q5}}"}],"uniques":true},"algorithm":{"name":"linkOperationResult","params":{"invert":false},"template":"Match list"}}</t>
  </si>
  <si>
    <t>Escribe la unidad de medida de tiempo más adecuada para completar estas oraciones.</t>
  </si>
  <si>
    <t>&lt;p&gt;Cada {{A5}} hay exámenes en el colegio.&lt;/p&gt;&lt;p&gt;La Tierra tarda 12 {{A1}} en dar una vuelta alrededor del Sol.&lt;/p&gt;&lt;p&gt;El coche de Adrián tiene 15 años, es decir, tiene 3 {{A3}}.&lt;/p&gt;</t>
  </si>
  <si>
    <t>A5 = trimestre 
A1 = meses
A3 = lustros</t>
  </si>
  <si>
    <t>&lt;p&gt;Algunas medidas de tiempo son:&lt;/p&gt;&lt;p&gt;1 trimestre = 3 meses&lt;/p&gt;&lt;p&gt;1 semestre = 6 meses&lt;/p&gt;&lt;p&gt;1 lustro = 5 años&lt;/p&gt;&lt;p&gt;1 década = 10 años&lt;/p&gt;&lt;p&gt;1 siglo = 100 años&lt;/p&gt;</t>
  </si>
  <si>
    <t>{"id":"M4-MyM-7a-E-1","stimulus":"&lt;p&gt;Escreva a unidade de medida de tempo mais apropriada para completar essas frases.&lt;/p&gt;","template":"&lt;p&gt;A cada {{response}} há exames na escola.&lt;/p&gt;&lt;p&gt;A Terra leva 12 {{response}} para dar uma volta ao redor do Sol.&lt;/p&gt;&lt;p&gt;O carro de André tem 15 anos, ou seja , tem 3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anos&lt;/p&gt;","seed":{"parameters":[],"calculated":[{"name":"A1","label":"trimestre"},{"name":"A2","label":"meses"},{"name":"A3","label":"quinquênios"}],"uniques":true},"algorithm":{"name":"calculateOperation","template":"Cloze with text"}}</t>
  </si>
  <si>
    <t>&lt;p&gt;El otoño dura tres {{A1}}.&lt;/p&gt;&lt;p&gt;Un año dura doce {{A2}}.&lt;/p&gt;&lt;p&gt;El lavavajillas de Jorge tiene 25 años, es decir, tiene 5 {{A3}}.&lt;/p&gt;</t>
  </si>
  <si>
    <t>A1 = meses
A2 = meses
A3 = lustros</t>
  </si>
  <si>
    <t>{"id":"M4-MyM-7a-E-2","stimulus":"&lt;p&gt;Escreva a unidade de medida de tempo mais apropriada para completar essas frases.&lt;/p&gt;","template":"&lt;p&gt;O outono dura três {{response}}.&lt;/p&gt;&lt;p&gt;Um ano dura doze {{response}}.&lt;/p&gt;&lt;p&gt;A máquina de lavar louça de Jorge tem 25 anos, ou seja, tem 5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anos&lt;/p&gt;","seed":{"parameters":[],"calculated":[{"name":"A1","label":"meses"},{"name":"A2","label":"meses"},{"name":"A3","label":"quinquênios"}],"uniques":true},"algorithm":{"name":"calculateOperation","template":"Cloze with text"}}</t>
  </si>
  <si>
    <t>&lt;p&gt;El verano dura tres {{A1}}.&lt;/p&gt;&lt;p&gt;Una semana tiene siete {{A2}}.&lt;/p&gt;&lt;p&gt;Un siglo tiene cien {{A3}}.&lt;/p&gt;</t>
  </si>
  <si>
    <t>A1 = meses
A2 = días
A3 = años</t>
  </si>
  <si>
    <t>{"id":"M4-MyM-7a-E-3","stimulus":"&lt;p&gt;Escreva a unidade de medida de tempo mais apropriada para completar essas frases.&lt;/p&gt;","template":"&lt;p&gt;O verão dura três {{response}}.&lt;/p&gt;&lt;p&gt;Uma semana tem sete {{response}}.&lt;/p&gt;&lt;p&gt;Um século tem cem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anos&lt;/p&gt;","seed":{"parameters":[],"calculated":[{"name":"A1","label":"meses"},{"name":"A2","label":"dias"},{"name":"A3","label":"anos"}],"uniques":true},"algorithm":{"name":"calculateOperation","template":"Cloze with text"}}</t>
  </si>
  <si>
    <t>M4-MyM-7b</t>
  </si>
  <si>
    <t>Establece equivalencias entre años, meses, semanas, días, lustro, década, siglo, trimestre, semestre</t>
  </si>
  <si>
    <t>Indica cuál de las siguientes equivalencias es correcta.
{{Q1}} años = {{T1}} días*
{{Q2}} semanas = {{T2}} días*
{{Q3}} trimestres = {{T3}} meses*
{{Q4}} lustros = {{T4}} años*
{{Q5}} años = {{T5}} días
{{Q6}} años = {{T6}} días
{{Q7}} semanas = {{T7}} días
{{Q8}} semanas = {{T8}} días
{{Q9}} trimestres = {{T9}} meses
{{Q10}} trimestres = {{T10}} meses
{{Q11}} lustros = {{T11}} años
{{Q12}} lustros = {{T12}} años
(Se muestran 3)</t>
  </si>
  <si>
    <t>Q1= List = 2, 3, 4
Q2= List = 2, 3, 4, 5, 6, 7
Q3= List = 2, 3, 4
Q4= List = 5, 6, 7, 8, 9, 10
Q5= List = 2, 3, 4
Q6= List = 2, 3, 4
Q7= List = 2, 3, 4, 5, 6, 7
Q8= List = 2, 3, 4, 5, 6, 7
Q9= List = 2, 3, 4
Q10= List = 2, 3, 4
Q11= List = 5, 6, 7, 8, 9, 10
Q12= List = 5, 6, 7, 8, 9, 10
Uniques = false</t>
  </si>
  <si>
    <t>T1={{Q1}}*365
T2={{Q2}}*7
T3={{Q3}}*3
T4={{Q4}}*5
T5={{Q1}}*360
T6={{Q1}}*300
T7={{Q2}}*10
T8={{Q2}}*5
T9={{Q3}}*4
T10={{Q3}}*5
T11={{Q4}}*10
T12={{Q4}}*2</t>
  </si>
  <si>
    <t>&lt;p&gt;Algunas medidas de tiempo son:&lt;/p&gt;&lt;p&gt;1 trimestre = 3 meses&lt;/p&gt;&lt;p&gt;1 semestre = 6 meses&lt;/p&gt;&lt;p&gt;1 lustro = 5 años&lt;/p&gt;&lt;p&gt;1 década = 10 años&lt;/p&gt;&lt;p&gt;1 siglo = 100 años&lt;/p&gt;
A5 = {{Q5}} años son {{T13}} días.
A6 = {{Q6}} años son {{T14}} días.
A7 = {{Q7}} semanas son {{T15}} días.
A8 = {{Q8}} semanas son {{T16}} días.
A9 = {{Q9}} trimestres son {{T17}} meses.
A10 = {{Q10}} trimestres son {{T18}} meses.
A11 = {{Q11}} lustros son {{T19}} años.
A12 = {{Q12}} lustros son {{T20}} años.</t>
  </si>
  <si>
    <t>T13 = {{Q5}}*365
T14 = {{Q6}}*365
T15  = {{Q7}}*7
T16  = {{Q8}}*7
T17 = {{Q9}}*3
T18 = {{Q10}}*3
T19 = {{Q11}}*5
T20 = {{Q12}}*5</t>
  </si>
  <si>
    <t>{
    "id": "M4-MyM-7b-I-1",
    "stimulus": "&lt;p&gt;Indique qual das seguintes equivalências está correta.&lt;/p&gt;",
    "hint":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"feedback":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"seed": {
        "parameters": [
            {
                "name": "Q1",
                "label": null,
                "list": [
                    2,
                    3,
                    4
                ]
            },
            {
                "name": "Q2",
                "label": null,
                "list": [
                    2,
                    3,
                    4,
                    5,
                    6,
                    7
                ]
            },
            {
                "name": "Q3",
                "label": null,
                "list": [
                    2,
                    3,
                    4
                ]
            },
            {
                "name": "Q4",
                "label": null,
                "list": [
                    5,
                    6,
                    7,
                    8,
                    9,
                    10
                ]
            },
            {
                "name": "Q5",
                "label": null,
                "list": [
                    2,
                    3,
                    4
                ]
            },
            {
                "name": "Q6",
                "label": null,
                "list": [
                    2,
                    3,
                    4
                ]
            },
            {
                "name": "Q7",
                "label": null,
                "list": [
                    2,
                    3,
                    4,
                    5,
                    6,
                    7
                ]
            },
            {
                "name": "Q8",
                "label": null,
                "list": [
                    2,
                    3,
                    4,
                    5,
                    6,
                    7
                ]
            },
            {
                "name": "Q9",
                "label": null,
                "list": [
                    2,
                    3,
                    4
                ]
            },
            {
                "name": "Q10",
                "label": null,
                "list": [
                    2,
                    3,
                    4
                ]
            },
            {
                "name": "Q11",
                "label": null,
                "list": [
                    5,
                    6,
                    7,
                    8,
                    9,
                    10
                ]
            },
            {
                "name": "Q12",
                "label": null,
                "list": [
                    5,
                    6,
                    7,
                    8,
                    9,
                    10
                ]
            }
        ],
        "calculated": [
            {
                "name": "T1",
                "label": "{{function}}",
                "function": "{{Q1}}*365",
                "temp": true
            },
            {
                "name": "T2",
                "label": "{{function}}",
                "function": "{{Q2}}*7",
                "temp": true
            },
            {
                "name": "T3",
                "label": "{{function}}",
                "function": "{{Q3}}*3",
                "temp": true
            },
            {
                "name": "T4",
                "label": "{{function}}",
                "function": "{{Q4}}*5",
                "temp": true
            },
            {
                "name": "T5",
                "label": "{{function}}",
                "function": "{{Q5}}*360",
                "temp": true
            },
            {
                "name": "T6",
                "label": "{{function}}",
                "function": "{{Q6}}*300",
                "temp": true
            },
            {
                "name": "T7",
                "label": "{{function}}",
                "function": "{{Q7}}*10",
                "temp": true
            },
            {
                "name": "T8",
                "label": "{{function}}",
                "function": "{{Q8}}*5",
                "temp": true
            },
            {
                "name": "T9",
                "label": "{{function}}",
                "function": "{{Q9}}*4",
                "temp": true
            },
            {
                "name": "T10",
                "label": "{{function}}",
                "function": "{{Q10}}*5",
                "temp": true
            },
            {
                "name": "T11",
                "label": "{{function}}",
                "function": "{{Q11}}*10",
                "temp": true
            },
            {
                "name": "T12",
                "label": "{{function}}",
                "function": "{{Q12}}*2",
                "temp": true
            },
            {
                "name": "T13",
                "label": "{{function}}",
                "function": "{{Q5}}*365",
                "temp": true
            },
            {
                "name": "T14",
                "label": "{{function}}",
                "function": "{{Q6}}*365",
                "temp": true
            },
            {
                "name": "T15",
                "label": "{{function}}",
                "function": "{{Q7}}*7",
                "temp": true
            },
            {
                "name": "T16",
                "label": "{{function}}",
                "function": "{{Q8}}*7",
                "temp": true
            },
            {
                "name": "T17",
                "label": "{{function}}",
                "function": "{{Q9}}*3",
                "temp": true
            },
            {
                "name": "T18",
                "label": "{{function}}",
                "function": "{{Q10}}*3",
                "temp": true
            },
            {
                "name": "T19",
                "label": "{{function}}",
                "function": "{{Q11}}*5",
                "temp": true
            },
            {
                "name": "T20",
                "label": "{{function}}",
                "function": "{{Q12}}*5",
                "temp": true
            },
            {
                "name": "A1",
                "label": "{{function}}",
                "function": "{{Q1}} anos = {{T1}} dias"
            },
            {
                "name": "A2",
                "label": "{{function}}",
                "function": "{{Q2}} semanas = {{T2}} dias"
            },
            {
                "name": "A3",
                "label": "{{function}}",
                "function": "{{Q3}} trimestres = {{T3}} meses"
            },
            {
                "name": "A4",
                "label": "{{function}}",
                "function": "{{Q4}} quinquênios = {{T4}} anos"
            },
            {
                "name": "A5",
                "label": "{{function}}",
                "function": "{{Q5}} anos = {{T5}} dias",
                "incorrect": true,
                "feedback": "{{Q5}} anos são {{T13}} dias."
            },
            {
                "name": "A6",
                "label": "{{function}}",
                "function": "{{Q6}} anos = {{T6}} dias",
                "incorrect": true,
                "feedback": "{{Q6}} anos são {{T14}} dias."
            },
            {
                "name": "A7",
                "label": "{{function}}",
                "function": "{{Q7}} semanas são {{T7}} dias.",
                "incorrect": true,
                "feedback": "{{Q7}} semanas são {{T15}} dias."
            },
            {
                "name": "A8",
                "label": "{{function}}",
                "function": "{{Q8}} semanas = {{T8}} dias",
                "incorrect": true,
                "feedback": "{{Q8}} semanas são {{T16}} dias."
            },
            {
                "name": "A9",
                "label": "{{function}}",
                "function": "{{Q9}} trimestres = {{T9}} meses",
                "incorrect": true,
                "feedback": "{{Q9}} trimestres são {{T17}} meses."
            },
            {
                "name": "A10",
                "label": "{{function}}",
                "function": "{{Q10}} trimestres = {{T10}} meses",
                "incorrect": true,
                "feedback": "{{Q10}} trimestres são {{T18}} meses."
            },
            {
                "name": "A11",
                "label": "{{function}}",
                "function": "{{Q11}} quinquênios = {{T11}} anos",
                "incorrect": true,
                "feedback": "{{Q11}} quinquênios são {{T19}} anos."
            },
            {
                "name": "A12",
                "label": "{{function}}",
                "function": "{{Q12}} quinquênios = {{T12}} anos",
                "incorrect": true,
                "feedback": "{{Q12}} quinquênios são {{T20}} anos."
            }
        ],
        "uniques": true
    },
    "algorithm": {
        "name": "trueFalse",
        "template": "Multiple choice – standard",
        "params": {
            "countCorrect": 1,
            "countIncorrect": 2,
            "showCheckIcon":true}}}</t>
  </si>
  <si>
    <t>Completa las siguientes igualdades.</t>
  </si>
  <si>
    <t>{{Q1}} años = {{A1}} días 
{{T1}} días = {{A2}} semanas</t>
  </si>
  <si>
    <t>Q1= List = 2, 3, 4
Q2= List = 2, 3, 4, 5, 6, 7</t>
  </si>
  <si>
    <t>T1 = {{Q2}}*7
A1={{Q1}}*365
A2={{Q2}}</t>
  </si>
  <si>
    <t>&lt;p&gt;Algunas medidas de tiempo son:&lt;/p&gt;&lt;p&gt;1 trimestre = 3 meses&lt;/p&gt;&lt;p&gt;1 semestre = 6 meses&lt;/p&gt;&lt;p&gt;1 lustro = 5 años&lt;/p&gt;&lt;p&gt;1 década = 10 años&lt;/p&gt;&lt;p&gt;1 siglo = 100 años&lt;/p&gt;
A1 = &lt;p&gt;{{Q1}} años son {{A1}} días.&lt;/p&gt;&lt;p&gt;{{Q1}} × 365 = {{A1}} días&lt;/p&gt;
A2 = &lt;p&gt;{{T1}} días son {{Q2}} semanas.&lt;/p&gt;&lt;p&gt;{{T1}} : 7 = {{Q2}} semanas&lt;/p&gt;</t>
  </si>
  <si>
    <t>{"id":"M4-MyM-7b-E-1","stimulus":"&lt;p&gt;Complete as seguintes igualdades.&lt;/p&gt;","template":"&lt;p style=\"text-align: center\"&gt;{{Q1}} anos = {{response}} dias&lt;/p&gt;&lt;p style=\"text-align: center\"&gt;{{T1}} dias = {{response}} semanas&lt;/p&gt;","hint":"&lt;p&gt;Algumas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calculated":[{"name":"T1","label":"{{function}}","function":"{{Q2}}*7","temp":true},{"name":"A1","label":"{{function}}","function":"{{Q1}}*365","feedback":"&lt;p style=\"text-align: center\"&gt;{{Q1}} anos são {{function}} dias.&lt;/p&gt;&lt;p style=\"text-align: center\"&gt;{{Q1}} × 365 = {{function}} dias&lt;/p&gt;"},{"name":"A2","label":"{{function}}","function":"{{Q2}}","feedback":"&lt;p style=\"text-align: center\"&gt;{{T1}} dias são {{Q2}} semanas.&lt;/p&gt;&lt;p style=\"text-align: center\"&gt;{{T1}} : 7 = {{Q2}} semanas&lt;/p&gt;"}],"uniques":true},"algorithm":{"name":"calculateOperation","params":{"method":"equivLiteral","keyboard":"NUMERICAL"}}}</t>
  </si>
  <si>
    <t>{{T1}} meses = {{A1}} trimestres
{{T2}} años = {{A2}} lustros</t>
  </si>
  <si>
    <t>Q1= List = 2, 3, 4
Q2= List = 2, 3, 4, 5, 6, 7, 8, 9, 10</t>
  </si>
  <si>
    <t>T1 = {{Q1}}*3
T2 = {{Q2}}*5
A3={{Q1}}
A4={{Q2}}</t>
  </si>
  <si>
    <t>&lt;p&gt;Algunas medidas de tiempo son:&lt;/p&gt;&lt;p&gt;1 trimestre = 3 meses&lt;/p&gt;&lt;p&gt;1 semestre = 6 meses&lt;/p&gt;&lt;p&gt;1 lustro = 5 años&lt;/p&gt;&lt;p&gt;1 década = 10 años&lt;/p&gt;&lt;p&gt;1 siglo = 100 años&lt;/p&gt;
A1 = &lt;p&gt;{{T1}} meses son {{Q1}} trimestres.&lt;/p&gt;&lt;p&gt;{{T1}} : 3 = {{Q1}} trimestres&lt;/p&gt;
A2 = &lt;p&gt;{{T2}} años son {{Q2}} lustros.&lt;/p&gt;&lt;p&gt;{{T2}} : 5 = {{Q2}} lustros&lt;/p&gt;</t>
  </si>
  <si>
    <t>{"id":"M4-MyM-7b-E-2","stimulus":"&lt;p&gt;Complete as seguintes igualdades.&lt;/p&gt;","template":"&lt;p style=\"text-align: center\"&gt;{{T1}} meses = {{response}} trimestres&lt;/p&gt;&lt;p style=\"text-align: center\"&gt;{{T2}} anos = {{response}} quinquênios&lt;/p&gt;","hint":"&lt;p&gt;Algumas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[2,3,4,5,6,7,8,9,10]}],"calculated":[{"name":"T1","label":"{{function}}","function":"{{Q1}}*3","temp":true},{"name":"T2","label":"{{function}}","function":"{{Q2}}*5","temp":true},{"name":"A1","label":"{{function}}","function":"{{Q1}}","feedback":"&lt;p style=\"text-align: center\"&gt;{{T1}} meses são {{Q1}} trimestres.&lt;/p&gt;&lt;p style=\"text-align: center\"&gt;{{T1}} : 3 = {{Q1}} trimestres&lt;/p&gt;"},{"name":"A2","label":"{{function}}","function":"{{Q2}}","feedback":"&lt;p style=\"text-align: center\"&gt;{{T2}} anos são {{Q2}} quinquênios.&lt;/p&gt;&lt;p style=\"text-align: center\"&gt;{{T2}} : 5 = {{Q2}} quinquênios&lt;/p&gt;"}],"uniques":true},"algorithm":{"name":"calculateOperation","params":{"method":"equivLiteral","keyboard":"NUMERICAL"}}}</t>
  </si>
  <si>
    <t>{{T1}} años = {{A1}} décadas
{{Q2}} semanas = {{A2}} días</t>
  </si>
  <si>
    <t>Q1= List = 2, 3, 4, 5, 6, 7, 8, 9, 10
Q2= List = 2, 3, 4, 5, 6, 7</t>
  </si>
  <si>
    <t>T1 = {{Q1}}*10
A1={{Q1}}
A2={{Q2}}*7</t>
  </si>
  <si>
    <t>&lt;p&gt;Algunas medidas de tiempo son:&lt;/p&gt;&lt;p&gt;1 trimestre = 3 meses&lt;/p&gt;&lt;p&gt;1 semestre = 6 meses&lt;/p&gt;&lt;p&gt;1 lustro = 5 años&lt;/p&gt;&lt;p&gt;1 década = 10 años&lt;/p&gt;&lt;p&gt;1 siglo = 100 años&lt;/p&gt;
A1 = &lt;p&gt;{{T1}} años son {{Q1}} décadas.&lt;/p&gt;&lt;p&gt;{{T1}} : 10 = {{Q1}} décadas&lt;/p&gt;
A2 = &lt;p&gt;{{Q2}} semanas son {{A2}} días.&lt;/p&gt;&lt;p&gt;{{Q2}} × 7 = {{A2}} días&lt;/p&gt;</t>
  </si>
  <si>
    <t>{"id":"M4-MyM-7b-E-3","stimulus":"&lt;p&gt;Complete as seguintes igualdades.&lt;/p&gt;","template":"&lt;p style=\"text-align: center\"&gt;{{T1}} anos = {{response}} décadas&lt;/p&gt;&lt;p style=\"text-align: center\"&gt;{{Q2}} semanas = {{response}} dias&lt;/p&gt;","hint":"&lt;p&gt;Algumas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[2,3,4,5,6,7,8,9,10]},{"name":"Q2","label":null,"list":[2,3,4,5,6,7]}],"calculated":[{"name":"T1","label":"{{function}}","function":"{{Q1}}*10","temp":true},{"name":"A1","label":"{{function}}","function":"{{Q1}}","feedback":"&lt;p style=\"text-align: center\"&gt;{{T1}} anos são {{Q1}} décadas.&lt;/p&gt;&lt;p style=\"text-align: center\"&gt;{{T1}} : 10 = {{Q1}} décadas&lt;/p&gt;"},{"name":"A2","label":"{{function}}","function":"{{Q2}}*7","feedback":"&lt;p style=\"text-align: center\"&gt;{{Q2}} semanas são {{function}} dias.&lt;/p&gt;&lt;p style=\"text-align: center\"&gt;{{Q2}} × 7 = {{function}} dias&lt;/p&gt;"}],"uniques":true},"algorithm":{"name":"calculateOperation","params":{"method":"equivLiteral","keyboard":"NUMERICAL"}}}</t>
  </si>
  <si>
    <t>Un árbol ha tardado {{Q1}} decadas en alcanzar los 20 m de altura. ¿A cuántos años equivalen?</t>
  </si>
  <si>
    <t>{{Q1}} décadas son {{A1}} años.</t>
  </si>
  <si>
    <t xml:space="preserve">Q1= Min= 5; Max= 8; Step= 1 </t>
  </si>
  <si>
    <t>A1={{Q1}}*10</t>
  </si>
  <si>
    <t>&lt;p&gt;1 lustro = 5 años&lt;/p&gt;&lt;p&gt;1 década = 10 años&lt;/p&gt;&lt;p&gt;1 siglo = 100 años&lt;/p&gt;&lt;p&gt;1 trimestre = 3 meses&lt;/p&gt;&lt;p&gt;1 semestre = 6 meses&lt;/p&gt;</t>
  </si>
  <si>
    <t>{"id":"M4-MyM-7b-A-1","stimulus":"&lt;p&gt;Uma árvore levou {{Q1}} décadas para atingir 20 m de altura. Esse tempo equivale a quantos anos ?&lt;/p&gt;","template":"{{Q1}} décadas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meses&lt;/p&gt;","seed":{"parameters":[{"name":"Q1","label":null,"min":5,"max":8,"step":1}],"calculated":[{"name":"A1","function":"{{Q1}}*10"}],"uniques":true},"algorithm":{"name":"calculateOperation","params":{"method":"equivLiteral","keyboard":"NUMERICAL"}}}</t>
  </si>
  <si>
    <t>Pedro ha trabajado durante {{Q1}} lustros como {{Q2}}. ¿A cuántos años equivalen?</t>
  </si>
  <si>
    <t>{{Q1}} lustros son {{A1}} años.</t>
  </si>
  <si>
    <t>Q1= Min= 2; Max = 7; Step= 1
Q2 = List = fontanero, oficinista, músico, enfermero, científico</t>
  </si>
  <si>
    <t>A1={{Q1}}*5</t>
  </si>
  <si>
    <t>&lt;p&gt;Recuerda:&lt;/p&gt;&lt;p&gt;1 lustro = 5 años&lt;/p&gt;&lt;p&gt;1 década = 10 años&lt;/p&gt;&lt;p&gt;1 siglo = 100 años&lt;/p&gt;&lt;p&gt;1 trimestre = 3 meses&lt;/p&gt;&lt;p&gt;1 semestre = 6 meses&lt;/p&gt;</t>
  </si>
  <si>
    <t>{"id":"M4-MyM-7b-A-2","stimulus":"&lt;p&gt;Pedro trabalhou por {{Q1}} quinquênios como {{Q2}}. A quantos anos equivale esse tempo?&lt;/p&gt;","template":"{{Q1}} quinquênios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name":"Q2","list":["encanador","administrador","músico","enfermeiro","pesquisador"]}],"calculated":[{"name":"A1","function":"{{Q1}}*5"}],"uniques":true},"algorithm":{"name":"calculateOperation","params":{"method":"equivLiteral","keyboard":"NUMERICAL"}}}</t>
  </si>
  <si>
    <t>El padre de Alicia tuvo que estar {{Q1}} trimestres en el hospital. ¿Cuántos meses fueron?</t>
  </si>
  <si>
    <t>{{Q1}} trimestres son {{A1}} meses.</t>
  </si>
  <si>
    <t>Q1= List = 2, 3, 4</t>
  </si>
  <si>
    <t>A1={{Q1}}*3</t>
  </si>
  <si>
    <t>{"id":"M4-MyM-7b-A-3","stimulus":"&lt;p&gt;O pai de Alícia teve que passar {{Q1}} trimestres no hospital. Quantos meses totalizaram esse tempo?&lt;/p&gt;","template":"{{Q1}} trimestres são {{response}} meses.","hint":"&lt;p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meses&lt;/p&gt;","seed":{"parameters":[{"name":"Q1","list":["2","3","4"]}],"calculated":[{"name":"A1","function":"{{Q1}}*3"}],"uniques":true},"algorithm":{"name":"calculateOperation","params":{"method":"equivLiteral","keyboard":"NUMERICAL"}}}</t>
  </si>
  <si>
    <t>M4-MyM-8a</t>
  </si>
  <si>
    <t>Utilizar el grado Celsius como unidad de medida en comparaciones de temperaturas o en problemas relacionados con el calentamiento global</t>
  </si>
  <si>
    <t>Tres termómetros marcan las siguientes temperaturas. Selecciona la temperatura más baja.
{{T1}} °C*
{{T2}} °C
{{T3}} °C</t>
  </si>
  <si>
    <t>Q1= Min =200; Max = 370; Step= 1
Q2= Min = 200; Max = 370; Step= 1
Q3= Min = 200; Max = 370; Step= 1</t>
  </si>
  <si>
    <t>T1 = math.min({{Q1}}, {{Q2}}, {{Q3}})/10
T2 = math.max({{Q1}}, {{Q2}}, {{Q3}})/10
T3 = ({{Q1}}+{{Q2}}+{{Q3}}-math.min({{Q1}}, {{Q2}}, {{Q3}})-math.max({{Q1}}, {{Q2}}, {{Q3}}))/10</t>
  </si>
  <si>
    <t>&lt;p&gt;Compara los valores cifra a cifra empezando por la izquierda.&lt;/p&gt;</t>
  </si>
  <si>
    <t>{"id":"M4-MyM-8a-I-1","stimulus":"&lt;p&gt;Três termômetros marcam as seguintes temperaturas. Selecione a temperatura mais baixa.&lt;/p&gt;","hint":"&lt;p&gt;Compare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esquerda.&lt;/p&gt;","seed":{"parameters":[{"name":"Q1","label":null,"min":200,"max":370,"step":1},{"name":"Q2","label":null,"min":200,"max":370,"step":1},{"name":"Q3","label":null,"min":200,"max":370,"step":1}],"calculated":[{"name":"T1","function":"math.min({{Q1}}, {{Q2}}, {{Q3}})/10","temp":true},{"name":"T2","function":"math.max({{Q1}},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t>
  </si>
  <si>
    <t>Tres termómetros marcan las siguientes temperaturas. Selecciona la temperatura más alta.
{{T1}} °C*
{{T2}} °C
{{T3}} °C</t>
  </si>
  <si>
    <t>T1 = math.max({{Q1}}, {{Q2}}, {{Q3}})/10
T2 = math.min({{Q1}}, {{Q2}}, {{Q3}})/10
T3 = ({{Q1}}+{{Q2}}+{{Q3}}-math.min({{Q1}}, {{Q2}}, {{Q3}})-math.max({{Q1}}, {{Q2}}, {{Q3}}))/10</t>
  </si>
  <si>
    <t>{"id":"M4-MyM-8a-I-2","stimulus":"&lt;p&gt;Três termômetros marcam as seguintes temperaturas. Selecione a temperatura mais alta.&lt;/p&gt;","hint":"&lt;p&gt;Compare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esquerda.&lt;/p&gt;","seed":{"parameters":[{"name":"Q1","label":null,"min":200,"max":370,"step":1},{"name":"Q2","label":null,"min":200,"max":370,"step":1},{"name":"Q3","label":null,"min":200,"max":370,"step":1}],"calculated":[{"name":"T1","function":"math.max({{Q1}}, {{Q2}}, {{Q3}})/10","temp":true},{"name":"T2","function":"math.min({{Q1}},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t>
  </si>
  <si>
    <t>Unas científicas preciden que el año que viene será {{T1}} °C más caluroso en la ciudad en la que vive Saúl debido al calentamiento global. Si el verano pasado la temperatura máxima fue de {{T2}} °C, ¿qué temperatura máxima habrá el próximo verano?</t>
  </si>
  <si>
    <t>La temperatura máxima será de {{A1}} °C.</t>
  </si>
  <si>
    <t>Q1= Min = 5; Max = 20; Step= 1
Q2= Min = 400; Max = 460; Step= 1</t>
  </si>
  <si>
    <t>T1 = {{Q1}}/10
T2 = {{Q2}}/10
A1 = {{T1}}+{{T2}}</t>
  </si>
  <si>
    <t>&lt;p&gt;Suma los grados Celsius.&lt;/p&gt;</t>
  </si>
  <si>
    <t>&lt;p&gt;Para calcular el aumento de temperatura, hay que sumar las dos cantidades:&lt;/p&gt;&lt;p&gt;{{T1}} + {{T2}} = {{A1}} °C&lt;/p&gt;</t>
  </si>
  <si>
    <t>{"id":"M4-MyM-8a-E-1","stimulus":"&lt;p&gt;Cientistas prevêem que no próximo ano será {{T1}} °C mais quente na cidade onde Saulo vive devido ao aquecimento global. Se no verão passado a temperatura máxima foi de {{T2}} °C, qual será a temperatura máxima no próximo verão?&lt;/p&gt;","template":"&lt;p&gt;A temperatura máxima será {{response}} °C.&lt;/p&gt;","hint":"&lt;p&gt;Some os graus Celsius.&lt;/p&gt;","feedback":"&lt;p&gt;Para calcular o aumento de temperatura, some as duas medidas:&lt;/p&gt;&lt;p style=\"text-align: center\"&gt;{{T1}} + {{T2}} = {{A1}} °C&lt;/p&gt;","seed":{"parameters":[{"name":"Q1","label":null,"min":5,"max":20,"step":1},{"name":"Q2","label":null,"min":400,"max":460,"step":1}],"calculated":[{"name":"T1","function":"Lemonlib.round({{Q1}}/10, 1)","temp":true},{"name":"T2","function":"Lemonlib.round({{Q2}}/10, 1)","temp":true},{"name":"A1","function":"Lemonlib.round({{T1}}+{{T2}}, 1)"}],"uniques":true},"algorithm":{"name":"calculateOperation","params":{"method":"equivLiteral","keyboard":"INTERMEDIATE"}}}</t>
  </si>
  <si>
    <t>El año pasado, la temperatura máxima fue de {{T1}} °C en la ciudad de Marina. Este año, la temperatura máxima ha sido de {{T2}} °C. ¿Cuánto ha subido la temperatura entre un año y otro?</t>
  </si>
  <si>
    <t>La temperatura ha subido {{A1}} °C.</t>
  </si>
  <si>
    <t>A1 = {{Q1}}/10
T2 = {{Q1}}/10+{{Q2}}/10
T1 = {{Q2}}/10</t>
  </si>
  <si>
    <t>&lt;p&gt;Resta los grados Celsius.&lt;/p&gt;</t>
  </si>
  <si>
    <t>&lt;p&gt;Para calcular la diferencia de temperatura, hay que restar las dos cantidades:&lt;/p&gt;&lt;p&gt;{{T1}} − {{T2}} = {{A1}} °C&lt;/p&gt;</t>
  </si>
  <si>
    <t>{"id":"M4-MyM-8a-E-2","stimulus":"&lt;p&gt;No ano passado, a temperatura máxima foi de {{T1}} °C na cidade em que Marina mora. Este ano, a temperatura máxima foi de {{T2}} °C. Quanto a temperatura aumentou de um ano para o outro?&lt;/p&gt;","template":"&lt;p&gt;A temperatura subiu {{response}} °C.&lt;/p&gt;","hint":"&lt;p&gt;Subtraia os graus Celsius.&lt;/p&gt;","feedback":"&lt;p&gt;Para calcular a diferença de temperatura, subtraia as duas medidas:&lt;/p&gt;&lt;p style=\"text-align: center\"&gt;{{T2}} − {{T1}} = {{A1}} °C&lt;/p&gt;","seed":{"parameters":[{"name":"Q1","label":null,"min":5,"max":20,"step":1},{"name":"Q2","label":null,"min":400,"max":460,"step":1}],"calculated":[{"name":"A1","function":"Lemonlib.round({{Q1}}/10, 1)"},{"name":"T2","function":"Lemonlib.round({{Q1}}/10+{{Q2}}/10, 1)","temp":true},{"name":"T1","function":"Lemonlib.round({{Q2}}/10, 1)","temp":true}],"uniques":true},"algorithm":{"name":"calculateOperation","params":{"method":"equivLiteral","keyboard":"INTERMEDIATE"}}}</t>
  </si>
  <si>
    <t>Debido a la acción del ser humano sobre el clima terrestre, la temperatura media del planeta subió {{T3}} °C entre los años {{T1}} y {{T2}}. Si en {{T1}} la temperatura media fue de {{T4}} °C, ¿cuál fue la temperatura media en {{T2}}?</t>
  </si>
  <si>
    <t>La temperatura media fue de {{A1}} °C.</t>
  </si>
  <si>
    <t>Q1= Min = 20; Max = 50; Step= 1
Q2= Min = 5; Max = 15; Step= 1</t>
  </si>
  <si>
    <t>T1 = 2020-{{Q1}}
T2 = {{T1}}+{{Q2}}
T3 = (50-{{Q1}})*0.02
T4 = {{Q2}}*0.02
A1 = (50-{{Q1}}+{{Q2}})*0.02</t>
  </si>
  <si>
    <t>&lt;p&gt;Para calcular el aumento de temperatura, hay que sumar las dos cantidades:&lt;/p&gt;&lt;p&gt;{{T4}} + {{T3}} = {{A1}} °C&lt;/p&gt;</t>
  </si>
  <si>
    <t>{"id":"M4-MyM-8a-E-3","stimulus":"&lt;p&gt;Devido à ação dos seres humanos sobre o clima na Terra, a temperatura média do planeta subiu {{T3}} °C entre os anos de {{T1}} e {{T2}}. Se em {{T1}} a temperatura média foi {{T4}} °C, qual foi a temperatura média em {{T2}}?&lt;/p&gt;","template":"&lt;p&gt;A temperatura média foi de {{response}} °C.&lt;/p&gt;","hint":"&lt;p&gt;Adicione os graus Celsius.&lt;/p&gt;","feedback":"&lt;p&gt;Para calcular o aumento de temperatura, some as duas medidas:&lt;/p&gt;&lt;p style=\"text-align: center\"&gt;{{T4}} + {{T3}} = {{A1}} °C&lt;/p&gt;","seed":{"parameters":[{"name":"Q1","label":null,"min":20,"max":50,"step":1},{"name":"Q2","label":null,"min":13,"max":18,"step":1}],"calculated":[{"name":"A1","function":"Lemonlib.round((50-{{Q1}}+{{Q2}})*0.02+{{Q2}}, 2)"},{"name":"T1","function":"2020-{{Q1}}","temp":true},{"name":"T2","function":"{{T1}}+{{Q2}}","temp":true},{"name":"T3","function":"Lemonlib.round((50-{{Q1}})*0.02, 2)","temp":true},{"name":"T4","function":"Lemonlib.round({{Q2}}*0.02+{{Q2}}, 2)","temp":true}],"uniques":true},"algorithm":{"name":"calculateOperation","params":{"method":"equivLiteral","keyboard":"INTERMEDIATE"}}}</t>
  </si>
  <si>
    <t>Debido a la acción del ser humano sobre el clima terrestre, la temperatura media del planeta fue de {{T3}} °C en el año {{T1}} y de {{T4}} °C en el año {{T2}}. ¿Cuánto aumentó la la temperatura entre un año y otro?</t>
  </si>
  <si>
    <t>La temperatura media subió {{A1}} °C.</t>
  </si>
  <si>
    <t>T1 = 2020-{{Q1}}
T2 = {{T1}}+{{Q2}}
T3 = (50-{{Q1}})*0.02
T4 = (50-{{Q1}}+{{Q2}})*0.02
A1 = {{Q2}}*0.02</t>
  </si>
  <si>
    <t>&lt;p&gt;Para calcular el aumento de temperatura, hay que restar las dos cantidades:&lt;/p&gt;&lt;p&gt;{{T4}} − {{T3}} = {{A1}} °C&lt;/p&gt;</t>
  </si>
  <si>
    <t>{"id":"M4-MyM-8a-E-4","stimulus":"&lt;p&gt;Devido à ação dos seres humanos sobre o clima na Terra, a temperatura média do planeta foi de {{T3}} °C no ano de {{T1}} e {{T4}} °C no ano de {{T2}}. Quanto a temperatura aumentou de um ano para o outro?&lt;/p&gt;","template":"&lt;p&gt;A temperatura média subiu {{response}} °C.&lt;/p&gt;","hint":"&lt;p&gt;Subtraia os graus Celsius.&lt;/p&gt;","feedback":"&lt;p&gt;Para calcular o aumento de temperatura, subtraia as duas medidas:&lt;/p&gt;&lt;p style=\"text-align: center\"&gt;{{T4}} − {{T3}} = {{A1}} °C&lt;/p&gt;","seed":{"parameters":[{"name":"Q1","label":null,"min":20,"max":50,"step":1},{"name":"Q2","label":null,"min":13,"max":18,"step":1}],"calculated":[{"name":"A1","function":"Lemonlib.round({{Q2}}*0.02, 2)"},{"name":"T1","function":"2020-{{Q1}}","temp":true},{"name":"T2","function":"{{T1}}+{{Q2}}","temp":true},{"name":"T3","function":"Lemonlib.round((50-{{Q1}})*0.02+{{Q2}}, 2)","temp":true},{"name":"T4","function":"Lemonlib.round((50-{{Q1}}+{{Q2}})*0.02+{{Q2}}, 2)","temp":true}],"uniques":true},"algorithm":{"name":"calculateOperation","params":{"method":"equivLiteral","keyboard":"INTERMEDIATE"}}}</t>
  </si>
  <si>
    <t>M4-MyM-9a</t>
  </si>
  <si>
    <t>Registra temperaturas máximas y mínimas diarias y elabora gráficos de columnas o tablas de datos</t>
  </si>
  <si>
    <t>Este gráfico de barras representa las temperaturas máximas por día que ha señalado la caldera de Lucía. Indica si las afirmaciones son correctas o no. 
Gráfica: 
Serie °C máximos": {{Q1}}, {{Q2}}, {{Q3}}, {{Q4}}, {{Q5}} 
Eje X: "Lunes", "Martes", "Miércoles", "Jueves", "Viernes" 
La temperatura máxima que se registró el miércoles fue de {{Q3}} °C.* 
La temperatura máxima que se registró el jueves fue de {{Q4}} °C.* 
La temperatura máxima que se registró el lunes fue de {{Q5}} °C. 
La temperatura máxima que se registró el martes fue de {{Q1}} °C. 
La temperatura máxima que se registró el viernes fue de {{Q2}} °C.
 (Se ven 3 opciones, 1 correcta)</t>
  </si>
  <si>
    <t>Q1-Q5 = Min= 40; Max= 70; Step= 5</t>
  </si>
  <si>
    <t>&lt;p&gt;La altura que alcanza cada barra representa la temperatura máxima.&lt;/p&gt;</t>
  </si>
  <si>
    <t>{"id":"M4-MyM-9a-I-1","stimulus":"&lt;p&gt;Este gráfico de barras representa as temperaturas máximas por dia registradas em uma região atingida pelas atividades de um vulcão. Indica se as afirmações estão corretas ou incorretas.&lt;/p&gt; &lt;div style=\"display:flex; justify-content:center;\"&gt;&lt;div class=\"fr-chart ct-chart ct-minor-seventh\" data-chart='{\"type\": \"bar\", \"series\": [{\"name\": \"ºC máximos\", \"data\": [{{Q1}},{{Q2}},{{Q3}},{{Q4}},{{Q5}}]}], \"labels\":[\"Segunda-feira\",\"Terça-feira\",\"Quarta-feira\",\"Quinta-feira\",\"Sexta-feira\"]}'&gt;&lt;/div&gt;&lt;/div&gt;","hint":"&lt;p&gt;A altura atingida por cada barra representa a temperatura máxima.&lt;/p&gt;","feedback":"&lt;p&gt;A altura atingida por cada barra representa a temperatura máxima.&lt;/p&gt;","seed":{"parameters":[{"name":"Q1","label":"","min":40,"max":70,"step":5},{"name":"Q2","label":"","min":40,"max":70,"step":5},{"name":"Q3","label":"","min":40,"max":70,"step":5},{"name":"Q4","label":"","min":40,"max":70,"step":5},{"name":"Q5","label":"","min":40,"max":70,"step":5}],"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inline","params":{"countCorrect":1,"countIncorrect":2,"options":["Correta","Incorreta"]}}}</t>
  </si>
  <si>
    <t>Zoe ha creado este gráfico de barras para representar las temperaturas mínimas que ha marcado entre diario la nevera de un comercio. Indica si las afirmaciones son correctas o no. 
Gráfica: Serie "°C mínimos": {{Q1}}, {{Q2}}, {{Q3}}, {{Q4}}, {{Q5}} 
Eje X: "Lunes", "Martes", "Miércoles", "Jueves", "Viernes" 
La temperatura mínima que se registró el viernes fue de {{Q5}} °C.* 
La temperatura mínima que se registró el jueves fue de {{Q4}} °C.* 
La temperatura mínima que se registró el lunes fue de {{Q5}} °C. 
La temperatura mínima que se registró el martes fue de {{Q1}} °C. 
La temperatura mínima que se registró el miércoles fue de {{Q2}} °C. 
(Se ven 3 opciones, 1 correcta)</t>
  </si>
  <si>
    <t>Q1-Q5 = Min= 1; Max= 10; Step= 1</t>
  </si>
  <si>
    <t>&lt;p&gt;La altura que alcanza cada barra representa la temperatura mínima.&lt;/p&gt;</t>
  </si>
  <si>
    <t>{"id":"M4-MyM-9a-I-2","stimulus":"&lt;p&gt;Cristina criou este gráfico de barras para representar as temperaturas mínimas que a geladeira de uma loja marcou durante alguns dias. Indique se as afirmações estão corretas ou incorretas.&lt;/p&gt;&lt;div style=\"display:flex; justify-content:center;\"&gt;&lt;div class=\"fr-chart ct-chart ct-minor-seventh\" data-chart='{\"type\": \"bar\", \"series\": [{\"name\": \"ºC mínimos\", \"data\": [{{Q1}},{{Q2}},{{Q3}},{{Q4}},{{Q5}}]}], \"labels\":[\"Segunda-feira\",\"Terça-feira\",\"Quarta-feira\",\"Quinta-feira\",\"Sexta-feira\"]}'&gt;&lt;/div&gt;&lt;/div&gt;","hint":"&lt;p&gt;A altura atingida por cada barra representa a temperatura mínima.&lt;/p&gt;","feedback":"&lt;p&gt;A altura atingida por cada barra representa a temperatura mínima.&lt;/p&gt;","seed":{"parameters":[{"name":"Q1","label":"","min":1,"max":10,"step":1},{"name":"Q2","label":"","min":1,"max":10,"step":1},{"name":"Q3","label":"","min":1,"max":10,"step":1},{"name":"Q4","label":"","min":1,"max":10,"step":1},{"name":"Q5","label":"","min":1,"max":10,"step":1}],"calculated":[{"name":"A1","label":"A temperatura mínima registrada na sexta-feira foi {{Q5}} °C"},{"name":"A2","label":"A temperatura mínima registrada na quinta-feira foi {{Q4}} °C."},{"name":"A3","label":"A temperatura mínima registrada na segunda-feira foi {{Q5}} °C.","incorrect":true},{"name":"A4","label":"A temperatura mínima registrada na terça-feira foi {{Q1}} °C.","incorrect":true},{"name":"A5","label":"A temperatura mínima registrada na quarta-feira foi {{Q2}} °C.","incorrect":true}],"uniques":true},"algorithm":{"name":"trueFalse","template":"Choice matrix – inline","params":{"countCorrect":1,"countIncorrect":2,"options":["Correta","Incorreta"]}}}</t>
  </si>
  <si>
    <t>En un hospital se ha tomado la temperatura a cuatro pacientes. Ordena sus temperaturas de menor a mayor.
Paciente  I   Temperatura
{{N1}}                             I     {{Q6}} °C
{{N2}}                          I     {{Q7}} °C
{{N3}}                            I     {{Q8}} °C
{{N4}}                           I     {{Q9}} °C</t>
  </si>
  <si>
    <t>Q1-Q4 = Min= 34; Max= 41; Step= 1
N1-N4=List= [Borja, Carlos, Carmen, Rocío]</t>
  </si>
  <si>
    <t>A1= {{Q1}} °C
A2= {{Q2}} °C
A3= {{Q3}} °C
A4= {{Q4}} °C</t>
  </si>
  <si>
    <t>{"id":"M4-MyM-9a-I-3","stimulus":"&lt;p&gt;Três pacientes tiveram suas temperaturas medidas em um hospital. Arraste e ordene as temperaturas da mais baixa para a mais alta.&lt;/p&gt;&lt;table style=\"width: 100%;\"&gt;&lt;tbody&gt;&lt;tr&gt;&lt;td style=\"width: 50%; background-color: #72D2CD; text-align: center;\"&gt;&lt;span style=\"color: rgb(255, 255, 255);\"&gt;Paciente &amp;nbsp;&lt;/span&gt;&lt;/td&gt;&lt;td style=\"width: 50%; background-color: #72D2CD; text-align: center;\"&gt;&lt;span style=\"color: rgb(255, 255, 255);\"&gt;Temperatura&lt;/span&gt;&lt;/td&gt;&lt;/tr&gt;&lt;tr&gt;&lt;td style=\"width: 50%; text-align: center;\"&gt;{{N1}}&amp;nbsp;&lt;/td&gt;&lt;td style=\"width: 50%; text-align: center;\"&gt;{{Q1}} °C&lt;/td&gt;&lt;/tr&gt;&lt;tr&gt;&lt;td style=\"width: 50%; text-align: center;\"&gt;{{N2}}&lt;/td&gt;&lt;td style=\"width: 50%; text-align: center;\"&gt;{{Q2}} °C&lt;/td&gt;&lt;/tr&gt;&lt;tr&gt;&lt;td style=\"width: 50%; text-align: center;\"&gt;{{N3}}&lt;/td&gt;&lt;td style=\"width: 50%; text-align: center;\"&gt;{{Q3}} °C&amp;nbsp;&lt;/td&gt;&lt;/tr&gt;&lt;/tbody&gt;&lt;/table&gt;","template":"&lt;p style=\"text-align:center;\"&gt;{{response}} &lt; {{response}} &lt; {{response}}&lt;/p&gt;","hint":"&lt;p&gt;Compare os valores dígito a dígito começando da esquerda.&lt;/p&gt;","feedback":"&lt;p&gt;Compare os valores dígito a dígito começando da esquerda.&lt;/p&gt;","seed":{"parameters":[{"name":"Q1","label":null,"min":34,"max":41,"step":1},{"name":"Q2","label":null,"min":34,"max":41,"step":1},{"name":"Q3","label":null,"min":34,"max":41,"step":1},{"name":"N1","list":["Bruno","Carlos","Karina","Ricardo"]},{"name":"N2","list":["Bruno","Carlos","Karina","Ricardo"]},{"name":"N3","list":["Bruno","Carlos","Karina","Ricardo"]}],"calculated":[{"name":"A1","label":"{{function}} °C","function":"math.min({{Q1}}, {{Q2}}, {{Q3}})"},{"name":"A2","label":"{{function}} °C","function":"Lemonlib.round({{Q1}}+{{Q2}}+{{Q3}}-math.min({{Q1}}, {{Q2}}, {{Q3}})-math.max({{Q1}}, {{Q2}}, {{Q3}}), 2)"},{"name":"A3","label":"{{function}} °C","function":"math.max({{Q1}}, {{Q2}}, {{Q3}})"}],"uniques":true},"algorithm":{"name":"calculateOperation","template":"Cloze with drag &amp; drop","params":{"keyboard":"INTERMEDIATE"}}}</t>
  </si>
  <si>
    <t xml:space="preserve">Observa este gráfico en el que se representan las temperaturas mínimas y máximas durante tres meses en {{N1}} y {{N2}}. Después, completa la tabla según la información del gráfico.
Gráfica:
Serie °{{N1}}": {{Q1}}, {{Q2}}, {{Q3}},
Serie °{{N2}}":  {{Q4}}, {{Q5}}, {{Q6}}
Eje X: Abril, Mayo, Junio
</t>
  </si>
  <si>
    <t>(TABLA)
Mes | {{N1}} | {{N2}}
Abril  |     {{Q1}} °C      | {{A1}} °C
Mayo |      {{A2}} °C    |  {{Q5}} °C
Junio  |      {{A3}} °C    |  {{Q5}} °C</t>
  </si>
  <si>
    <t>Q1-Q3 = Min= 8; Max = 15; Step= 1
Q4-Q6 = Min = 20; Max = 30; Step= 1
N1-N2: Roma, Londres, Madrid, París, Berlín</t>
  </si>
  <si>
    <t>A1= {{Q4}}
A2= {{Q2}}
A3= {{Q3}}</t>
  </si>
  <si>
    <t>&lt;p&gt;La altura que alcanza cada barra representa qué temperatura hizo cada mes en {{N1}} y {{N2}}.&lt;/p&gt;</t>
  </si>
  <si>
    <t>{"id":"M4-MyM-9a-E-1","stimulus":"&lt;p&gt;Veja este gráfico que traça as temperaturas mínima e máxima por três meses em {{N1}} e {{N2}}. Em seguida, complete a tabela com base nas informações do gráfico.&lt;/p&gt;&lt;div style=\"display:flex; justify-content: center;\"&gt;&lt;div class=\"fr-chart ct-chart ct-minor-seventh\" data-chart='{\"type\": \"bar\", \"series\": [{\"name\": \"{{N1}}\", \"data\": [{{Q1}},{{Q2}},{{Q3}}]},{\"name\": \"{{N2}}\", \"data\": [{{Q4}},{{Q5}},{{Q6}}]}], \"labels\":[\"Abril\",\"Maio\",\"Junho\"]}'&gt;&lt;/div&gt;&lt;/div&gt;","template":"&lt;table style=\"width: 100%;\"&gt;&lt;tbody&gt;&lt;tr&gt;&lt;td style=\"width: 33.3%; text-align: center; background-color: #9FC1FD;\"&gt;&lt;strong&gt;&lt;span style=\"color: rgb(255, 255, 255);\"&gt;Mês&lt;/span&gt;&lt;/strong&gt;&lt;/td&gt;&lt;td style=\"width: 33.3%; text-align: center; background-color: #9FC1FD;\"&gt;&lt;strong&gt;&lt;span style=\"color: rgb(255, 255, 255);\"&gt;{{N1}}&lt;/span&gt;&lt;/strong&gt;&lt;/td&gt;&lt;td style=\"width: 33.3%; text-align: center; background-color: #9FC1FD;\"&gt;&lt;strong&gt;&lt;span style=\"color: rgb(255, 255, 255);\"&gt;{{N2}}&lt;/span&gt;&lt;/strong&gt;&lt;/td&gt;&lt;/tr&gt;&lt;tr&gt;&lt;td style=\"width: 33.3%; text-align: center;\"&gt;Abril&lt;/td&gt;&lt;td style=\"width: 33.3%; text-align: center;\"&gt;{{Q1}} ºC&lt;/td&gt;&lt;td style=\"width: 33.3%; text-align: center;\"&gt;{{response}} ºC&lt;/td&gt;&lt;/tr&gt;&lt;tr&gt;&lt;td style=\"width: 33.3%; text-align: center;\"&gt;Maio&lt;/td&gt;&lt;td style=\"width: 33.3%; text-align: center;\"&gt;{{response}} ºC&lt;/td&gt;&lt;td style=\"width: 33.3%; text-align: center;\"&gt;{{Q5}} ºC&lt;/td&gt;&lt;/tr&gt;&lt;tr&gt;&lt;td style=\"width: 33.3%; text-align: center;\"&gt;Junho&lt;/td&gt;&lt;td style=\"width: 33.3%; text-align: center;\"&gt;{{response}} ºC&lt;/td&gt;&lt;td style=\"width: 33.3%; text-align: center;\"&gt;{{Q6}} ºC&lt;/td&gt;&lt;/tr&gt;&lt;/tbody&gt;&lt;/table&gt;","hint":"&lt;p&gt;A altura que cada barra atinge representa a temperatura em cada mês em {{N1}} a {{N2}}.&lt;/p&gt;","feedback":"&lt;p&gt;A altura que cada barra atinge representa a temperatura em cada mês em {{N1}} a {{N2}}.&lt;/p&gt;","seed":{"parameters":[{"name":"Q1","label":null,"min":8,"max":15,"step":1},{"name":"Q2","label":null,"min":8,"max":15,"step":1},{"name":"Q3","label":null,"min":8,"max":15,"step":1},{"name":"Q4","label":null,"min":20,"max":30,"step":1},{"name":"Q5","label":null,"min":20,"max":30,"step":1},{"name":"Q6","label":null,"min":20,"max":30,"step":1},{"name":"N1","label":null,"list":["Roma","Londres","Madri","Paris","Berlim"]},{"name":"N2","label":null,"list":["Roma","Londres","Madri","Paris","Berlim"]}],"calculated":[{"name":"A1","label":"{{function}}","function":"{{Q4}}"},{"name":"A2","label":"{{function}}","function":"{{Q2}}"},{"name":"A3","label":"{{function}}","function":"{{Q3}}"}],"uniques":true},"algorithm":{"name":"calculateOperation","params":{"method":"equivLiteral","keyboard":"NUMERICAL"}}}</t>
  </si>
  <si>
    <t>El termostato de la casa de Daniel está roto y a cada hora marca una temperatura distinta. Observa este gráfico en el que se representan las temperaturas marcadas a horas distintas y completa la tabla según la información del gráfico.
Gráfica: Serie "Temperatura": {{Q1}}, {{Q2}}, {{Q3}}, {{Q4}}, {{Q5}}
Eje X: "{{Q6}}:00 h", "{{T1}}:00 h", "{{T2}}:00 h", "{{T3}}:00 h", "{{T4}}:00 h"</t>
  </si>
  <si>
    <t>(TABLA)
Hora | Temperatura
{{T1}}  |     {{A1}} °C
{{T3}} |      {{A2}} °C 
{{T4}} |      {{A3}} °C</t>
  </si>
  <si>
    <t>Q1-Q5 = Min= 15; Max= = 30; Step= 1
Q6 = Min= 1; Max = 18; Step= 1</t>
  </si>
  <si>
    <t>T1={{Q6}}+1
T2={{Q6}}+2
T3={{Q6}}+3
T4={{Q6}}+4
A1= {{Q2}}
A2= {{Q4}}
A3= {{Q5}}</t>
  </si>
  <si>
    <t>&lt;p&gt;La altura que alcanza cada barra representa qué temperatura hizo a esa hora.&lt;/p&gt;</t>
  </si>
  <si>
    <t>{"id":"M4-MyM-9a-E-2","stimulus":"&lt;p&gt;O ar condicionado da casa de Daniel está quebrado e mostra uma temperatura diferente a cada hora. Veja este gráfico que mostra as temperaturas mostradas em diferentes horários e complete a tabela com base nas informações do gráfico.&lt;/p&gt;&lt;div style=\"display:flex; justify-content: center;\"&gt;&lt;div class=\"fr-chart ct-chart ct-minor-seventh\" data-chart='{\"type\": \"bar\", \"series\": [{\"name\": \"Temperatura\", \"data\": [{{Q1}},{{Q2}},{{Q3}},{{Q4}},{{Q5}}]}], \"labels\":[\"{{Q6}}:00 h\",\"{{T1}}:00 h\",\"{{T2}}:00 h\",\"{{T3}}:00 h\",\"{{T4}}:00 h\"]}'&gt;&lt;/div&gt;&lt;/div&gt;","template":"&lt;table style=\"width: 100%;\"&gt;&lt;tbody&gt;&lt;tr&gt;&lt;td style=\"width: 50%; background-color: #72D2CD; text-align: center;\"&gt;&lt;span style=\"color: rgb(255, 255, 255);\"&gt;Hora&lt;/span&gt;&lt;/td&gt;&lt;td style=\"width: 50%; background-color: #72D2CD; text-align: center;\"&gt;&lt;span style=\"color: rgb(255, 255, 255);\"&gt;Temperatura&lt;/span&gt;&lt;/td&gt;&lt;/tr&gt;&lt;tr&gt;&lt;td style=\"width: 50%; text-align: center;\"&gt;{{T1}}:00 h&lt;/td&gt;&lt;td style=\"width: 50%; text-align: center;\"&gt;{{response}} °C&lt;/td&gt;&lt;/tr&gt;&lt;tr&gt;&lt;td style=\"width: 50%; text-align: center;\"&gt;{{T3}}:00 h&lt;/td&gt;&lt;td style=\"width: 50%; text-align: center;\"&gt;{{response}} °C&lt;/td&gt;&lt;/tr&gt;&lt;tr&gt;&lt;td style=\"width: 50%; text-align: center;\"&gt;{{T4}}:00 h&lt;/td&gt;&lt;td style=\"width: 50%; text-align: center;\"&gt;{{response}} °C&amp;nbsp;&lt;/td&gt;&lt;/tr&gt;&lt;/tbody&gt;&lt;/table&gt;","hint":"&lt;p&gt;A altura que cada barra atinge representa a temperatura que estava naquele momento.&lt;/p&gt;","feedback":"&lt;p&gt;A altura que cada barra atinge representa a temperatura que estava naquele momento.&lt;/p&gt;","seed":{"parameters":[{"name":"Q1","label":null,"min":15,"max":30,"step":1},{"name":"Q2","label":null,"min":15,"max":30,"step":1},{"name":"Q3","label":null,"min":15,"max":30,"step":1},{"name":"Q4","label":null,"min":15,"max":30,"step":1},{"name":"Q5","label":null,"min":15,"max":30,"step":1},{"name":"Q6","label":null,"min":1,"max":18,"step":1}],"calculated":[{"name":"T1","function":"{{Q6}}+1","temp":true},{"name":"T2","function":"{{Q6}}+2","temp":true},{"name":"T3","function":"{{Q6}}+3","temp":true},{"name":"T4","function":"{{Q6}}+4","temp":true},{"name":"A1","label":"{{function}}","function":"{{Q2}}"},{"name":"A2","label":"{{function}}","function":"{{Q4}}"},{"name":"A3","label":"{{function}}","function":"{{Q5}}"}],"uniques":true},"algorithm":{"name":"calculateOperation","params":{"method":"equivLiteral","keyboard":"NUMERICAL"}}}</t>
  </si>
  <si>
    <t>Dos especialistas han tomado la temperatura de dos ríos en sus tres cursos. Observa este gráfico que recoge la temperatura de ambos ríos y completa la tabla según la información del gráfico.
Gráfica:
Serie "Río 1": {{Q1}}, {{Q2}}, {{Q3}}
Serie °Río 2":  {{Q4}}, {{Q5}}, {{Q6}}
Eje X: Curso alto, Curso medio, Curso bajo</t>
  </si>
  <si>
    <t>(TABLA)
Curso | Río 1 | Río 2
Bajo  |     {{A1}} °C      | {{Q3}} °C
Medio |      {{A2}} °C    |  {{Q5}} °C
Alto  |      {{Q3}} °C    |  {{A3}} °C</t>
  </si>
  <si>
    <t>Q1 y Q4 = Min = 1; Max = 7; Step= 1
Q2 y Q5 = Min = 8; Max = 13; Step= 1
Q3 y Q6 = Min = 14; Max = 20; Step= 1</t>
  </si>
  <si>
    <t>A1= {{Q1}}
A2= {{Q2}}
A3= {{Q6}}</t>
  </si>
  <si>
    <t>&lt;p&gt;La altura que alcanza cada barra representa qué temperatura había en el río en cierto curso.&lt;/p&gt;</t>
  </si>
  <si>
    <t>{
    "id": "M4-MyM-9a-E-3",
    "stimulus": "&lt;p&gt;Dois especialistas mediram a temperatura de dois rios em seus três trechos. Observe este gráfico que mostra as temperaturas obtidas rios e complete a tabela de acordo com as informações do gráfico.&lt;/p&gt;&lt;div style=\"display:flex; justify-content: center;\"&gt;&lt;div class=\"fr-chart ct-chart ct-minor-seventh\" data-chart='{\"type\": \"bar\", \"series\": [{\"name\": \"Rio 1\", \"data\": [{{Q1}},{{Q2}},{{Q3}}]},{\"name\": \"Rio 2\", \"data\": [{{Q4}},{{Q5}},{{Q6}}]}], \"labels\":[\"Trecho baixo\",\"Trecho médio\",\"Trecho alto\"],\"options\": {\"axisY\": {\"onlyInteger\": true}}}'&gt;&lt;/div&gt;&lt;/div&gt;",
    "template": "&lt;table style=\"width: 100%;\"&gt;&lt;tbody&gt;&lt;tr&gt;&lt;td style=\"width: 33.3%; text-align: center; background-color: #72D2CD;\"&gt;&lt;strong&gt;&lt;span style=\"color: rgb(255, 255, 255);\"&gt;Trecho&lt;/span&gt;&lt;/strong&gt;&lt;/td&gt;&lt;td style=\"width: 33.3%; text-align: center; background-color: #72D2CD;\"&gt;&lt;strong&gt;&lt;span style=\"color: rgb(255, 255, 255);\"&gt;Rio 1&lt;/span&gt;&lt;/strong&gt;&lt;/td&gt;&lt;td style=\"width: 33.3%; text-align: center; background-color: #72D2CD;\"&gt;&lt;strong&gt;&lt;span style=\"color: rgb(255, 255, 255);\"&gt;Rio 2&lt;/span&gt;&lt;/strong&gt;&lt;/td&gt;&lt;/tr&gt;&lt;tr&gt;&lt;td style=\"width: 33.3%; text-align: center;\"&gt;Baixo&lt;/td&gt;&lt;td style=\"width: 33.3%; text-align: center;\"&gt;{{response}} ºC&lt;/td&gt;&lt;td style=\"width: 33.3%; text-align: center;\"&gt;{{Q4}} ºC&lt;/td&gt;&lt;/tr&gt;&lt;tr&gt;&lt;td style=\"width: 33.3%; text-align: center;\"&gt;Médio&lt;/td&gt;&lt;td style=\"width: 33.3%; text-align: center;\"&gt;{{response}} ºC&lt;/td&gt;&lt;td style=\"width: 33.3%; text-align: center;\"&gt;{{Q5}} ºC&lt;/td&gt;&lt;/tr&gt;&lt;tr&gt;&lt;td style=\"width: 33.3%; text-align: center;\"&gt;Alto&lt;/td&gt;&lt;td style=\"width: 33.3%; text-align: center;\"&gt;{{Q3}} ºC&lt;/td&gt;&lt;td style=\"width: 33.3%; text-align: center;\"&gt;{{response}} ºC&lt;/td&gt;&lt;/tr&gt;&lt;/tbody&gt;&lt;/table&gt;",
    "hint": "&lt;p&gt;A altura que cada barra atinge representa a temperatura que estava no rio em um determinado trecho.&lt;/p&gt;",
    "feedback": "&lt;p&gt;A altura que cada barra atinge representa a temperatura que estava no rio em um determinado trecho.&lt;/p&gt;",
    "seed": {
        "parameters": [
            {
                "name": "Q1",
                "label": null,
                "min": 1,
                "max": 7,
                "step": 1
            },
            {
                "name": "Q2",
                "label": null,
                "min": 8,
                "max": 13,
                "step": 1
            },
            {
                "name": "Q3",
                "label": null,
                "min": 14,
                "max": 20,
                "step": 1
            },
            {
                "name": "Q4",
                "label": null,
                "min": 1,
                "max": 7,
                "step": 1
            },
            {
                "name": "Q5",
                "label": null,
                "min": 8,
                "max": 13,
                "step": 1
            },
            {
                "name": "Q6",
                "label": null,
                "min": 14,
                "max": 20,
                "step": 1
            }
        ],
        "calculated": [
            {
                "name": "A1",
                "label": "{{function}}",
                "function": "{{Q1}}"
            },
            {
                "name": "A2",
                "label": "{{function}}",
                "function": "{{Q2}}"
            },
            {
                "name": "A3",
                "label": "{{function}}",
                "function": "{{Q6}}"
            }
        ],
        "uniques": true
    },
    "algorithm": {
        "name": "calculateOperation",
        "params": {
            "method": "equivLiteral",
            "keyboard": "NUMERICAL"
        }
    }
}</t>
  </si>
  <si>
    <t>M4-G-15a</t>
  </si>
  <si>
    <t>Diferencia rectas y segmentos de recta</t>
  </si>
  <si>
    <t>Selecciona la recta.
M4-G-15a-1*
M4-G-15a-2*
M4-G-15a-3
M4-G-15a-4
(se ven 3)</t>
  </si>
  <si>
    <t>Click</t>
  </si>
  <si>
    <t>&lt;p&gt;Una &lt;b&gt;recta&lt;/b&gt; es una sucesión de puntos en la misma dirección sin principio o fin. Un &lt;b&gt;segmento&lt;/b&gt; es un fragmento de recta comprendido entre dos puntos.&lt;/p&gt;</t>
  </si>
  <si>
    <t>&lt;p&gt;Una &lt;b&gt;recta&lt;/b&gt; es una sucesión de puntos en la misma dirección sin principio o fin.&lt;/p&gt;&lt;p&gt;Un &lt;b&gt;segmento&lt;/b&gt; es un fragmento de recta comprendido entre dos puntos.&lt;/p&gt;</t>
  </si>
  <si>
    <t>Geometría</t>
  </si>
  <si>
    <t>{"id":"M4-G-15a-I-1","stimulus":"&lt;p&gt;Selecione a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width=\"300\"&gt;&lt;/img&gt;&lt;/div&gt;"},{"name":"A2","label":"&lt;div style=\"display:flex; justify-content:center;\"&gt;&lt;img src=\"https://blueberry-assets.oneclick.es/M4_G_15a_2.svg\" width=\"300\"&gt;&lt;/img&gt;&lt;/div&gt;"},{"name":"A3","label":"&lt;div style=\"display:flex; justify-content:center;\"&gt;&lt;img src=\"https://blueberry-assets.oneclick.es/M4_G_15a_3.svg\" width=\"300\"&gt;&lt;/img&gt;&lt;/div&gt;","incorrect":true},{"name":"A4","label":"&lt;div style=\"display:flex; justify-content:center;\"&gt;&lt;img src=\"https://blueberry-assets.oneclick.es/M4_G_15a_4.svg\" width=\"300\"&gt;&lt;/img&gt;&lt;/div&gt;","incorrect":true}],"uniques":true},"algorithm":{"name":"trueFalse","template":"Multiple choice – standard","params":{"countCorrect":1,"countIncorrect":2,"showCheckIcon":false,"columns":3}}}</t>
  </si>
  <si>
    <t>Selecciona el segmento.
M4-G-15a-1
M4-G-15a-2
M4-G-15a-3*
M4-G-15a-4*
(se ven 3)</t>
  </si>
  <si>
    <t>{"id":"M4-G-15a-I-2","stimulus":"&lt;p&gt;Selecione o segmento de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width=\"300\"&gt;&lt;/img&gt;&lt;/div&gt;","incorrect":true},{"name":"A2","label":"&lt;div style=\"display:flex; justify-content:center;\"&gt;&lt;img src=\"https://blueberry-assets.oneclick.es/M4_G_15a_2.svg\" width=\"300\"&gt;&lt;/img&gt;&lt;/div&gt;","incorrect":true},{"name":"A3","label":"&lt;div style=\"display:flex; justify-content:center;\"&gt;&lt;img src=\"https://blueberry-assets.oneclick.es/M4_G_15a_3.svg\" width=\"300\"&gt;&lt;/img&gt;&lt;/div&gt;"},{"name":"A4","label":"&lt;div style=\"display:flex; justify-content:center;\"&gt;&lt;img src=\"https://blueberry-assets.oneclick.es/M4_G_15a_4.svg\" width=\"300\"&gt;&lt;/img&gt;&lt;/div&gt;"}],"uniques":true},"algorithm":{"name":"trueFalse","template":"Multiple choice – standard","params":{"countCorrect":1,"countIncorrect":2,"showCheckIcon":false,"columns":3}}}</t>
  </si>
  <si>
    <t>Escribe el nombre de las siguientes líneas.</t>
  </si>
  <si>
    <t>{{Q1}} | {{Q2}}
{{A1}} | {{A2}}</t>
  </si>
  <si>
    <t>Si</t>
  </si>
  <si>
    <t>Q1 = M4-G-15a-1, M4-G-15a-2
Q2 = M4-G-15a-3, M4-G-15a-4</t>
  </si>
  <si>
    <t>A1 = "Recta"
A2 = "Segmento"</t>
  </si>
  <si>
    <t>{
    "id": "M4-G-15a-E-1",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"M4_G_15a_1.svg",
                    "M4_G_15a_2.svg"
                ]
            },
            {
                "name": "Q2",
                "label": null,
                "list": [
                    "M4_G_15a_3.svg",
                    "M4_G_15a_4.svg"
                ]
            }
        ],
        "calculated": [
            {
                "name": "A1",
                "label": "Reta"
            },
            {
                "name": "A2",
                "label": "Segmento"
            }
        ],
        "uniques": true
    },
    "algorithm": {
        "name": "calculateOperation",
        "template": "Cloze with text"
    }
}</t>
  </si>
  <si>
    <t>{{Q1}} | {{Q2}}
{{A1}}  | {{A2}}</t>
  </si>
  <si>
    <t>Q1 = M4-G-15a-3, M4-G-15a-4
Q2 = M4-G-15a-1, M4-G-15a-2</t>
  </si>
  <si>
    <t>A1 = "Segmento"
A2 = "Recta"</t>
  </si>
  <si>
    <t>{
    "id": "M4-G-15a-E-2",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"M4_G_15a_3.svg",
                    "M4_G_15a_4.svg"
                ]
            },
            {
                "name": "Q2",
                "label": null,
                "list": [
                    "M4_G_15a_1.svg",
                    "M4_G_15a_2.svg"
                ]
            }
        ],
        "calculated": [
            {
                "name": "A1",
                "label": "Segmento"
            },
            {
                "name": "A2",
                "label": "Reta"
            }
        ],
        "uniques": true
    },
    "algorithm": {
        "name": "calculateOperation",
        "template": "Cloze with text"
    }
}</t>
  </si>
  <si>
    <t>M4-G-16a</t>
  </si>
  <si>
    <t>Diferencia rectas paralelas, perpendiculares y oblicuas</t>
  </si>
  <si>
    <t>Observa la imagen y determina si las siguientes afirmaciones son verdaderas o falsas.
M4-G-16a-1 (las etiquetas de las letras tienen que estar en cursiva)
La recta &lt;i&gt;{{Q1}}&lt;/i&gt; es paralela a la recta &lt;i&gt;{{Q2}}.&lt;/i&gt;*
La recta &lt;i&gt;{{Q2}}&lt;/i&gt; es paralela a la recta &lt;i&gt;{{Q1}}.&lt;/i&gt;*
La recta &lt;i&gt;{{Q4}}&lt;/i&gt; es perpendicular a la recta &lt;i&gt;{{Q1}}.&lt;/i&gt;*
La recta &lt;i&gt;{{Q2}}&lt;/i&gt; es perpendicular a la recta &lt;i&gt;{{Q4}}.&lt;/i&gt;*
La recta &lt;i&gt;{{Q1}}&lt;/i&gt; y la recta &lt;i&gt;{{Q3}}&lt;/i&gt; son oblicuas.*
La recta &lt;i&gt;{{Q3}}&lt;/i&gt; y la recta &lt;i&gt;{{Q2}}&lt;/i&gt; son oblicuas.*
La recta &lt;i&gt;{{Q3}}&lt;/i&gt; es paralela a la recta &lt;i&gt;{{Q4}}.&lt;/i&gt;
La recta &lt;i&gt;{{Q1}}&lt;/i&gt; es paralela a la recta &lt;i&gt;{{Q4}}.&lt;/i&gt;
La recta &lt;i&gt;{{Q1}}&lt;/i&gt; es perpendicular a la recta &lt;i&gt;{{Q2}}.&lt;/i&gt;
La recta &lt;i&gt;{{Q3}}&lt;/i&gt; es perpendicular a la recta &lt;i&gt;{{Q2}}.&lt;/i&gt;
La recta &lt;i&gt;{{Q4}}&lt;/i&gt; y la recta &lt;i&gt;{{Q1}}&lt;/i&gt; son oblicuas.
La recta &lt;i&gt;{{Q2}}&lt;/i&gt; y la recta &lt;i&gt;{{Q1}}&lt;/i&gt; son oblicuas.
(Se ven 3, 2 correctas)</t>
  </si>
  <si>
    <t>Q1 = List = a, b, c, d
Q2 = List = a, b, c, d
Q3 = List = a, b, c, d
Q4 = List = a, b, c, d</t>
  </si>
  <si>
    <t>Las rectas pueden ser paralelas o secantes. Las rectas secantes pueden ser perpendiculares u oblicuas.</t>
  </si>
  <si>
    <t>&lt;p&gt;Las &lt;b&gt;rectas paralelas&lt;/b&gt; no tienen puntos en común.&lt;/p&gt;&lt;p&gt;Las &lt;b&gt;rectas perpendiculares&lt;/b&gt; se cortan en un punto y forman ángulos rectos.&lt;/p&gt;&lt;p&gt;Las &lt;b&gt;rectas oblicuas&lt;/b&gt; se cortan en un punto y no forman ángulos rectos.&lt;/p&gt;
A7 = Las rectas &lt;i&gt;{{Q3}}&lt;/i&gt; y &lt;i&gt;{{Q4}}&lt;/i&gt; son oblicuas.
A8 = Las rectas &lt;i&gt;{{Q1}}&lt;/i&gt; y &lt;i&gt;{{Q4}}&lt;/i&gt; son perpendiculares.
A9 = Las rectas &lt;i&gt;{{Q1}}&lt;/i&gt; y &lt;i&gt;{{Q2}}&lt;/i&gt; son paralelas.
A10 = Las rectas &lt;i&gt;{{Q3}}&lt;/i&gt; y &lt;i&gt;{{Q2}}&lt;/i&gt; son oblicuas.
A11 = Las rectas &lt;i&gt;{{Q4}}&lt;/i&gt; y &lt;i&gt;{{Q1}}&lt;/i&gt; son perpendiculares.
A12 = Las rectas &lt;i&gt;{{Q2}}&lt;/i&gt; y &lt;i&gt;{{Q1}}&lt;/i&gt; son paralelas.</t>
  </si>
  <si>
    <t>{"id":"M4-G-16a-I-1","stimulus":"&lt;p&gt;Observe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src=\"https://blueberry-assets.oneclick.es/M4_G_16a_1.svg\" alt=\"\" tabindex=\"0\"&gt;&lt;/img&gt;&lt;div class=\"lemo-graphie-container\" style=\"position: absolute;top: 0;left: 0;width: 100%;height: 100%;\"&gt;&lt;div class=\"lemo-graphie\" style=\"position: relative; width: 100%; height: 100%;\"&gt;&lt;span class=\"lemo-graphie-label\" style=\"position: absolute; left: 25.4450%; top: 11%;\"&gt;&lt;i&gt;{{Q1}}&lt;/i&gt;&lt;/span&gt;&lt;span class=\"lemo-graphie-label\" style=\"position: absolute; left: 51.9350%; top: 11%;\"&gt;&lt;i&gt;{{Q2}}&lt;/i&gt;&lt;/span&gt;&lt;span class=\"lemo-graphie-label\" style=\"position: absolute; left: 86%; top: 70%;\"&gt;&lt;i&gt;{{Q4}}&lt;/i&gt;&lt;/span&gt;&lt;span class=\"lemo-graphie-label\" style=\"position: absolute; left: 85%; top: 20%;\"&gt;&lt;i&gt;{{Q3}}&lt;/i&gt;&lt;/span&gt;&lt;/div&gt;&lt;/div&gt;&lt;/div&gt;&lt;/div&gt;","hint":"&lt;p&gt;As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&lt;i&gt;{{Q1}}&lt;/i&gt; é paralela à reta &lt;i&gt;{{Q2}}.&lt;/i&gt;"},{"name":"A2","label":"A reta &lt;i&gt;{{Q2}}&lt;/i&gt; é paralela à reta &lt;i&gt;{{Q1}}.&lt;/i&gt;"},{"name":"A3","label":"A reta &lt;i&gt;{{Q4}}&lt;/i&gt; é perpendicular à reta &lt;i&gt;{{Q1}}.&lt;/i&gt;"},{"name":"A4","label":"A reta &lt;i&gt;{{Q2}}&lt;/i&gt; é perpendicular à reta &lt;i&gt;{{Q4}}.&lt;/i&gt;"},{"name":"A5","label":"A reta &lt;i&gt;{{Q1}}&lt;/i&gt; e a reta &lt;i&gt;{{Q3}}&lt;/i&gt; são oblíquas."},{"name":"A6","label":"A reta &lt;i&gt;{{Q3}}&lt;/i&gt; e a reta &lt;i&gt;{{Q2}}&lt;/i&gt; são oblíquas."},{"name":"A7","label":"A reta &lt;i&gt;{{Q3}}&lt;/i&gt; é paralela à reta &lt;i&gt;{{Q4}}.&lt;/i&gt;","incorrect":true,"feedback":"As retas &lt;i&gt;{{Q3}}&lt;/i&gt; e &lt;i&gt;{{Q4}}&lt;/i&gt; são oblíquas."},{"name":"A8","label":"A reta &lt;i&gt;{{Q1}}&lt;/i&gt; é paralela à reta &lt;i&gt;{{Q4}}.&lt;/i&gt;","incorrect":true,"feedback":"As retas &lt;i&gt;{{Q1}}&lt;/i&gt; e &lt;i&gt;{{Q4}}&lt;/i&gt; são perpendiculares."},{"name":"A9","label":"A reta &lt;i&gt;{{Q1}}&lt;/i&gt; é perpendicular à reta &lt;i&gt;{{Q2}}.&lt;/i&gt;","incorrect":true,"feedback":"As retas &lt;i&gt;{{Q1}}&lt;/i&gt; e &lt;i&gt;{{Q2}}&lt;/i&gt; são paralelas."},{"name":"A10","label":"A reta &lt;i&gt;{{Q3}}&lt;/i&gt; é perpendicular à reta &lt;i&gt;{{Q2}}.&lt;/i&gt;","incorrect":true,"feedback":"As retas &lt;i&gt;{{Q3}}&lt;/i&gt; e &lt;i&gt;{{Q2}}&lt;/i&gt; são oblíquas."},{"name":"A11","label":"A reta &lt;i&gt;{{Q4}}&lt;/i&gt; e a reta &lt;i&gt;{{Q1}}&lt;/i&gt; são oblíquas.","incorrect":true,"feedback":"As retas &lt;i&gt;{{Q4}}&lt;/i&gt; e &lt;i&gt;{{Q1}}&lt;/i&gt; são perpendiculares."},{"name":"A12","label":"A reta &lt;i&gt;{{Q2}}&lt;/i&gt; e a reta &lt;i&gt;{{Q1}}&lt;/i&gt; são oblíquas.","incorrect":true,"feedback":"As retas &lt;i&gt;{{Q2}}&lt;/i&gt; e &lt;i&gt;{{Q1}}&lt;/i&gt; são paralelas."}],"uniques":true},"algorithm":{"name":"trueFalse","template":"Choice matrix – inline","params":{"countCorrect":2,"countIncorrect":1,"showCheckIcon":false,"options":["Verdadeira","Falsa"]}}}</t>
  </si>
  <si>
    <t>Observa la imagen y determina si las siguientes afirmaciones son verdaderas o falsas.
M4-G-16a-2 (las etiquetas de las letras tienen que estar en cursiva)
La recta &lt;i&gt;{{Q3}}&lt;/i&gt; es paralela a la recta &lt;i&gt;{{Q4}}.&lt;/i&gt;*
La recta &lt;i&gt;{{Q4}}&lt;/i&gt; es paralela a la recta &lt;i&gt;{{Q3}}.&lt;/i&gt;*
La recta &lt;i&gt;{{Q1}}&lt;/i&gt; es perpendicular a la recta &lt;i&gt;{{Q3}}.&lt;/i&gt;*
La recta &lt;i&gt;{{Q4}}&lt;/i&gt; es perpendicular a la recta &lt;i&gt;{{Q1}}.&lt;/i&gt;*
La recta &lt;i&gt;{{Q2}}&lt;/i&gt; y la recta &lt;i&gt;{{Q1}}&lt;/i&gt; son oblicuas.*
La recta &lt;i&gt;{{Q4}}&lt;/i&gt; y la recta &lt;i&gt;{{Q2}}&lt;/i&gt; son oblicuas.*
La recta &lt;i&gt;{{Q1}}&lt;/i&gt; es paralela a la recta &lt;i&gt;{{Q2}}.&lt;/i&gt;
La recta &lt;i&gt;{{Q4}}&lt;/i&gt; es paralela a la recta &lt;i&gt;{{Q1}}.&lt;/i&gt;
La recta &lt;i&gt;{{Q3}}&lt;/i&gt; es perpendicular a la recta &lt;i&gt;{{Q4}}.&lt;/i&gt;
La recta &lt;i&gt;{{Q2}}&lt;/i&gt; es perpendicular a la recta &lt;i&gt;{{Q3}}.&lt;/i&gt;
La recta &lt;i&gt;{{Q4}}&lt;/i&gt; y la recta &lt;i&gt;{{Q3}}&lt;/i&gt; son oblicuas.
La recta &lt;i&gt;{{Q3}}&lt;/i&gt; y la recta &lt;i&gt;{{Q1}}&lt;/i&gt; son oblicuas.
(Se ven 3, 2 correctas)</t>
  </si>
  <si>
    <t>&lt;p&gt;Las &lt;b&gt;rectas paralelas&lt;/b&gt; no tienen puntos en común.&lt;/p&gt;&lt;p&gt;Las &lt;b&gt;rectas perpendiculares&lt;/b&gt; se cortan en un punto y forman ángulos rectos.&lt;/p&gt;&lt;p&gt;Las &lt;b&gt;rectas oblicuas&lt;/b&gt; se cortan en un punto y no forman ángulos rectos.&lt;/p&gt;
A7 = Las rectas &lt;i&gt;{{Q1}}&lt;/i&gt; y &lt;i&gt;{{Q2}}&lt;/i&gt; son oblicuas.
A8 = Las rectas &lt;i&gt;{{Q4}}&lt;/i&gt; y &lt;i&gt;{{Q1}}&lt;/i&gt; son perpendiculares.
A9 = Las rectas &lt;i&gt;{{Q3}}&lt;/i&gt; y &lt;i&gt;{{Q4}}&lt;/i&gt; son paralelas.
A10 = Las rectas &lt;i&gt;{{Q2}}&lt;/i&gt; y &lt;i&gt;{{Q3}}&lt;/i&gt; son oblicuas.
A11 = Las rectas &lt;i&gt;{{Q4}}&lt;/i&gt; y &lt;i&gt;{{Q3}}&lt;/i&gt; son paralelas.
A12 = Las rectas &lt;i&gt;{{Q3}}&lt;/i&gt; y &lt;i&gt;{{Q1}}&lt;/i&gt; son perpendiculares.</t>
  </si>
  <si>
    <t>{"id":"M4-G-16a-I-2","stimulus":"&lt;p&gt;Observe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src=\"https://blueberry-assets.oneclick.es/M4_G_16a_2.svg\" alt=\"\" tabindex=\"0\"&gt;&lt;/img&gt;&lt;div class=\"lemo-graphie-container\" style=\"position: absolute;top: 0;left: 0;width: 100%;height: 100%;\"&gt;&lt;div class=\"lemo-graphie\" style=\"position: relative; width: 100%; height: 100%;\"&gt;&lt;span class=\"lemo-graphie-label\" style=\"position: absolute; left: 23.9497%; top: 9%;\"&gt;&lt;i&gt;{{Q1}}&lt;/i&gt;&lt;/span&gt;&lt;span class=\"lemo-graphie-label\" style=\"position: absolute; left: 44.6347%; top: 9%;\"&gt;&lt;i&gt;{{Q2}}&lt;/i&gt;&lt;/span&gt;&lt;span class=\"lemo-graphie-label\" style=\"position: absolute; left: 86.2686%; top: 28.1508%;\"&gt;&lt;i&gt;{{Q4}}&lt;/i&gt;&lt;/span&gt;&lt;span class=\"lemo-graphie-label\" style=\"position: absolute; left: 78.8079%; top: 10.9569%;\"&gt;&lt;i&gt;{{Q3}}&lt;/i&gt;&lt;/span&gt;&lt;/div&gt;&lt;/div&gt;&lt;/div&gt;&lt;/div&gt;","hint":"&lt;p&gt;As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&lt;i&gt;{{Q3}}&lt;/i&gt; é paralela à reta &lt;i&gt;{{Q4}}.&lt;/i&gt;"},{"name":"A2","label":"A reta &lt;i&gt;{{Q4}}&lt;/i&gt; é paralela à reta &lt;i&gt;{{Q3}}.&lt;/i&gt;"},{"name":"A3","label":"A reta &lt;i&gt;{{Q1}}&lt;/i&gt; é perpendicular à reta &lt;i&gt;{{Q3}}.&lt;/i&gt;"},{"name":"A4","label":"A reta &lt;i&gt;{{Q4}}&lt;/i&gt; é perpendicular à reta &lt;i&gt;{{Q1}}.&lt;/i&gt;"},{"name":"A5","label":"A reta &lt;i&gt;{{Q2}}&lt;/i&gt; e a reta &lt;i&gt;{{Q1}}&lt;/i&gt; são oblíquas."},{"name":"A6","label":"A reta &lt;i&gt;{{Q4}}&lt;/i&gt; e a reta &lt;i&gt;{{Q2}}&lt;/i&gt; são oblíquas."},{"name":"A7","label":"A reta &lt;i&gt;{{Q1}}&lt;/i&gt; é paralela à reta &lt;i&gt;{{Q2}}.&lt;/i&gt;","incorrect":true,"feedback":"As retas &lt;i&gt;{{Q1}}&lt;/i&gt; e &lt;i&gt;{{Q2}}&lt;/i&gt; são oblíquas."},{"name":"A8","label":"A reta &lt;i&gt;{{Q4}}&lt;/i&gt; é paralela à reta &lt;i&gt;{{Q1}}.&lt;/i&gt;","incorrect":true,"feedback":"As retas &lt;i&gt;{{Q4}}&lt;/i&gt; e &lt;i&gt;{{Q1}}&lt;/i&gt; são perpendiculares."},{"name":"A9","label":"A reta &lt;i&gt;{{Q3}}&lt;/i&gt; é perpendicular à reta &lt;i&gt;{{Q4}}.&lt;/i&gt;","incorrect":true,"feedback":"As retas &lt;i&gt;{{Q3}}&lt;/i&gt; e &lt;i&gt;{{Q4}}&lt;/i&gt; são paralelas."},{"name":"A10","label":"A reta &lt;i&gt;{{Q2}}&lt;/i&gt; é perpendicular à reta &lt;i&gt;{{Q3}}.&lt;/i&gt;","incorrect":true,"feedback":"As retas &lt;i&gt;{{Q2}}&lt;/i&gt; e &lt;i&gt;{{Q3}}&lt;/i&gt; são oblíquas."},{"name":"A11","label":"A reta &lt;i&gt;{{Q4}}&lt;/i&gt; e a reta &lt;i&gt;{{Q3}}&lt;/i&gt; são oblíquas.","incorrect":true,"feedback":"As retas &lt;i&gt;{{Q4}}&lt;/i&gt; e &lt;i&gt;{{Q3}}&lt;/i&gt; são paralelas."},{"name":"A12","label":"A reta &lt;i&gt;{{Q3}}&lt;/i&gt; e a reta &lt;i&gt;{{Q1}}&lt;/i&gt; são oblíquas.","incorrect":true,"feedback":"As retas &lt;i&gt;{{Q3}}&lt;/i&gt; e &lt;i&gt;{{Q1}}&lt;/i&gt; são perpendiculares."}],"uniques":true},"algorithm":{"name":"trueFalse","template":"Choice matrix – inline","params":{"countCorrect":2,"countIncorrect":1,"showCheckIcon":false,"options":["Verdadeira","Falsa"]}}}</t>
  </si>
  <si>
    <t>Escribe qué tipo de rectas representan las siguientes imágenes.</t>
  </si>
  <si>
    <t>M4-G-16a-3 | M4-G-16a-4 | M4-G-16a-5
Rectas {{A1}} | Rectas {{A2}} | Rectas {{A3}}</t>
  </si>
  <si>
    <t>A1 = "paralelas"
A2 = "oblicuas"
A3 = "perpendiculares"</t>
  </si>
  <si>
    <t>&lt;p&gt;Las &lt;b&gt;rectas paralelas&lt;/b&gt; no tienen puntos en común.&lt;/p&gt;&lt;p&gt;Las &lt;b&gt;rectas perpendiculares&lt;/b&gt; se cortan en un punto y forman ángulos rectos.&lt;/p&gt;&lt;p&gt;Las &lt;b&gt;rectas oblicuas&lt;/b&gt; se cortan en un punto y no forman ángulos rectos.&lt;/p&gt;</t>
  </si>
  <si>
    <t>{"id":"M4-G-16a-E-1","stimulus":"&lt;p&gt;Escreva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si.&lt;/p&gt;","seed":{"parameters":[],"calculated":[{"name":"A1","label":"paralelas"},{"name":"A2","label":"oblíquas"},{"name":"A3","label":"perpendiculares"}],"uniques":true},"algorithm":{"name":"calculateOperation","template":"Cloze with text"}}</t>
  </si>
  <si>
    <t>M4-G-16a-5 | M4-G-16a-3 | M4-G-16a-4
Rectas {{A1}} | Rectas {{A2}} | Rectas {{A3}}</t>
  </si>
  <si>
    <t>A1 = "perpendiculares"
A2 = "paralelas"
A3 = "oblicuas"</t>
  </si>
  <si>
    <t>{"id":"M4-G-16a-E-2","stimulus":"&lt;p&gt;Escreva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si.&lt;/p&gt;","seed":{"parameters":[],"calculated":[{"name":"A1","label":"perpendiculares"},{"name":"A2","label":"paralelas"},{"name":"A3","label":"oblíquas"}],"uniques":true},"algorithm":{"name":"calculateOperation","template":"Cloze with text"}}</t>
  </si>
  <si>
    <t>M4-G-16a-4 | M4-G-16a-5 | M4-G-16a-3
Rectas {{A1}} | Rectas {{A2}} | Rectas {{A3}}</t>
  </si>
  <si>
    <t>A1 = "oblicuas"
A2 = "perpendiculares"
A3 = "paralelas"</t>
  </si>
  <si>
    <t>{"id":"M4-G-16a-E-3","stimulus":"&lt;p&gt;Escreva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si.&lt;/p&gt;","seed":{"parameters":[],"calculated":[{"name":"A1","label":"oblíquas"},{"name":"A2","label":"perpendiculares"},{"name":"A3","label":"paralelas"}],"uniques":true},"algorithm":{"name":"calculateOperation","template":"Cloze with text"}}</t>
  </si>
  <si>
    <t>M4-G-2a</t>
  </si>
  <si>
    <t>Reconoce el eje o ejes de simetría de una figura</t>
  </si>
  <si>
    <t>Arrastra la mitad simétrica de este dibujo.
(Tijeras: M4-G-2a-1, M4-G-2a-2, M4-G-2a-3, M4-G-2a-4, M4-G-2a-5. Usar de referencia 5º)
(Salen 3 opciones de las 4 que hay para la mitad izquierda)</t>
  </si>
  <si>
    <t>Label Image with drag and drop</t>
  </si>
  <si>
    <t>Una figura tiene simetría si, al doblarla por un eje, sus mitades coinciden.</t>
  </si>
  <si>
    <t>&lt;p&gt;La tijera es simétrica si sus mitades coinciden cuando se dobla por un eje de simetría.&lt;/p&gt;</t>
  </si>
  <si>
    <t>{"id":"M4-G-2a-I-1","stimulus":"&lt;p&gt;Arraste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src=\"https://blueberry-assets.oneclick.es/M4_G_2a_2.svg\" style=\"width:152px\"&gt;"},{"name":"A2","label":"&lt;img src=\"https://blueberry-assets.oneclick.es/M4_G_2a_3.svg\" style=\"width:151px\"&gt;","incorrect":true},{"name":"A3","label":"&lt;img src=\"https://blueberry-assets.oneclick.es/M4_G_2a_4.svg\" style=\"width:151px\"&gt;","incorrect":true},{"name":"A4","label":"&lt;img src=\"https://blueberry-assets.oneclick.es/M4_G_2a_5.svg\" style=\"width:151px\"&gt;","incorrect":true}],"uniques":true},"algorithm":{"name":"labelImage","template":"LabelImageDragDropV2","params":{"image":{"src":"https://blueberry-assets.oneclick.es/M4_G_2a_1.png","width":260,"height":260,"alt":"","title":"","percent":1},"responses":[{"x":150,"y":3,"z":15,"width":180,"height":300,"pointer":""}],"fontSize":10}}}</t>
  </si>
  <si>
    <t>Arrastra la mitad simétrica de este dibujo.
(Mariposa: M4-G-2a-6, M4-G-2a-7, M4-G-2a-8, M4-G-2a-9, M4-G-2a-10. Usar de referencia 5º)
(Salen 3 opciones de las 4 que hay para la mitad izquierda)</t>
  </si>
  <si>
    <t>&lt;p&gt;La mariposa es simétrica si sus mitades coinciden cuando se dobla por un eje de simetría.&lt;/p&gt;</t>
  </si>
  <si>
    <t>{"id":"M4-G-2a-I-2","stimulus":"&lt;p&gt;Arraste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src=\"https://blueberry-assets.oneclick.es/M4_G_2a_7.svg\" style=\"width:152px\"&gt;"},{"name":"A2","label":"&lt;img src=\"https://blueberry-assets.oneclick.es/M4_G_2a_8.svg\" style=\"width:152px\"&gt;","incorrect":true},{"name":"A3","label":"&lt;img src=\"https://blueberry-assets.oneclick.es/M4_G_2a_9.svg\" style=\"width:152px\"&gt;","incorrect":true},{"name":"A4","label":"&lt;img src=\"https://blueberry-assets.oneclick.es/M4_G_2a_10.svg\" style=\"width:152px\"&gt;","incorrect":true}],"uniques":true},"algorithm":{"name":"labelImage","template":"LabelImageDragDropV2","params":{"image":{"src":"https://blueberry-assets.oneclick.es/M4_G_2a_6.png","width":260,"height":260,"alt":"","title":"","percent":1},"responses":[{"x":150,"y":2,"z":15,"width":200,"height":300,"pointer":""}],"fontSize":10}}}</t>
  </si>
  <si>
    <t>Arrastra la mitad simétrica de este dibujo.
(Girasol: M4-G-2a-11, M4-G-2a-12, M4-G-2a-13, M4-G-2a-14, M4-G-2a-15. Usar de referencia 5º)
(Salen 3 opciones de las 4 que hay para la mitad izquierda)</t>
  </si>
  <si>
    <t>&lt;p&gt;El girasol es simétrico si sus mitades coinciden cuando se dobla por un eje de simetría.&lt;/p&gt;</t>
  </si>
  <si>
    <t>{"id":"M4-G-2a-I-3","stimulus":"&lt;p&gt;Arraste a metade simétrica desta ilustração.&lt;/p&gt;","hint":"&lt;p&gt;Uma figura é simétrica se suas metades coincidem quando a figura é dobrada ao longo de um eixo de simetria.&lt;/p&gt;","feedback":"&lt;p&gt;O girassol é simétrico se suas metades coincidirem quando ele for dobrado ao longo de uma linha de simetria.&lt;/p&gt;","seed":{"parameters":[],"calculated":[{"name":"A1","label":"&lt;img src=\"https://blueberry-assets.oneclick.es/M4_G_2a_12.svg\" style=\"width:150px\"&gt;"},{"name":"A2","label":"&lt;img src=\"https://blueberry-assets.oneclick.es/M4_G_2a_13.svg\" style=\"width:150px\"&gt;","incorrect":true},{"name":"A3","label":"&lt;img src=\"https://blueberry-assets.oneclick.es/M4_G_2a_14.svg\" style=\"width:150px\"&gt;","incorrect":true},{"name":"A4","label":"&lt;img src=\"https://blueberry-assets.oneclick.es/M4_G_2a_15.svg\" style=\"width:150px\"&gt;","incorrect":true}],"uniques":true},"algorithm":{"name":"labelImage","template":"LabelImageDragDropV2","params":{"image":{"src":"https://blueberry-assets.oneclick.es/M4_G_2a_11.png","width":260,"height":260,"alt":"","title":"","percent":1},"responses":[{"x":150,"y":2,"z":15,"width":200,"height":300,"pointer":""}],"fontSize":10}}}</t>
  </si>
  <si>
    <t>Selecciona la imagen en la que el eje de simetría esté bien dibujado.
M4-G-2a-16*
M4-G-2a-17*
M4-G-2a-18*
M4-G-2a-19
M4-G-2a-20
M4-G-2a-21
M4-G-2a-22
M4-G-2a-23
M4-G-2a-24
(Se ven 3)</t>
  </si>
  <si>
    <t>&lt;p&gt;Una imagen es simétrica si sus mitades coinciden cuando se dobla esta figura por un eje de simetría.&lt;/p&gt;</t>
  </si>
  <si>
    <t>{"id":"M4-G-2a-E-1","stimulus":"&lt;p&gt;Selecione a imagem na qual a linha tracejada representa um eixo de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simetria.&lt;/p&gt;","seed":{"parameters":[],"calculated":[{"name":"A1","label":"&lt;div style=\"display:flex; justify-content:center;\"&gt;&lt;img src=\"https://blueberry-assets.oneclick.es/M4_G_2a_16.svg\" width=\"300\"&gt;&lt;/img&gt;&lt;/div&gt;"},{"name":"A2","label":"&lt;div style=\"display:flex; justify-content:center;\"&gt;&lt;img src=\"https://blueberry-assets.oneclick.es/M4_G_2a_17.svg\" width=\"300\"&gt;&lt;/img&gt;&lt;/div&gt;"},{"name":"A3","label":"&lt;div style=\"display:flex; justify-content:center;\"&gt;&lt;img src=\"https://blueberry-assets.oneclick.es/M4_G_2a_18.svg\" width=\"300\"&gt;&lt;/img&gt;&lt;/div&gt;"},{"name":"A4","label":"&lt;div style=\"display:flex; justify-content:center;\"&gt;&lt;img src=\"https://blueberry-assets.oneclick.es/M4_G_2a_19.svg\" width=\"300\"&gt;&lt;/img&gt;&lt;/div&gt;","incorrect":true},{"name":"A5","label":"&lt;div style=\"display:flex; justify-content:center;\"&gt;&lt;img src=\"https://blueberry-assets.oneclick.es/M4_G_2a_20.svg\" width=\"300\"&gt;&lt;/img&gt;&lt;/div&gt;","incorrect":true},{"name":"A6","label":"&lt;div style=\"display:flex; justify-content:center;\"&gt;&lt;img src=\"https://blueberry-assets.oneclick.es/M4_G_2a_21.svg\" width=\"300\"&gt;&lt;/img&gt;&lt;/div&gt;","incorrect":true},{"name":"A7","label":"&lt;div style=\"display:flex; justify-content:center;\"&gt;&lt;img src=\"https://blueberry-assets.oneclick.es/M4_G_2a_22.svg\" width=\"300\"&gt;&lt;/img&gt;&lt;/div&gt;","incorrect":true},{"name":"A8","label":"&lt;div style=\"display:flex; justify-content:center;\"&gt;&lt;img src=\"https://blueberry-assets.oneclick.es/M4_G_2a_23.svg\" width=\"300\"&gt;&lt;/img&gt;&lt;/div&gt;","incorrect":true},{"name":"A9","label":"&lt;div style=\"display:flex; justify-content:center;\"&gt;&lt;img src=\"https://blueberry-assets.oneclick.es/M4_G_2a_24.svg\" width=\"300\"&gt;&lt;/img&gt;&lt;/div&gt;","incorrect":true}],"uniques":true},"algorithm":{"name":"trueFalse","template":"Multiple choice – standard","params":{"countCorrect":1,"countIncorrect":2,"showCheckIcon":false,"columns":3}}}</t>
  </si>
  <si>
    <t>Señala cuáles de las siguientes imágenes de edificios famosos son simétricas.
Simétricos:
El Taj Mahal, India
Torre Eiffel, París
La Catedral de Burgos, España
No simétricos:
La Catedral de San Basilio, Moscú
La Estatua de la Libertad, Estados Unidos
Opera de Sidney
M4-G-2a-30
M4-G-2a-31
M4-G-2a-32
M4-G-2a-33
M4-G-2a-34
M4-G-2a-35
(Se ven las 6 opciones)</t>
  </si>
  <si>
    <t>Una imagen es simétrica si sus mitades coinciden cuando se dobla esta figura por un eje de simetría.</t>
  </si>
  <si>
    <t>&lt;p&gt;Una imagen es simétrica si sus mitades coinciden cuando se dobla esta figura por un eje de simetría.&lt;/p&gt;
-Sí falla A4
&lt;p&gt;La catedral de San Basilio no es simétrica porque sus dos mitades no coinciden cuando se divide la imagen por un eje.&lt;/p&gt;
-Sí falla A5
&lt;p&gt;La Estatua de la Libertad no es simétrica porque sus dos mitades no coinciden cuando se divide la imagen por un eje.&lt;/p&gt;
-Sí falla A6
&lt;p&gt;La ópera de Sídney no es simétrica porque sus dos mitades no coinciden cuando se divide la imagen por un eje.&lt;/p&gt;</t>
  </si>
  <si>
    <t>{"id":"M4-G-2a-A-1","stimulus":"&lt;p&gt;Indique quais das seguintes ilustrações de edifícios famosos apresentam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src=\"https://blueberry-assets.oneclick.es/M5_G_2a_57.svg\" width=\"300\"&gt;&lt;/img&gt;","function":""},{"name":"A2","label":"&lt;img src=\"https://blueberry-assets.oneclick.es/M5_G_2a_58.svg\" width=\"300\"&gt;&lt;/img&gt;","function":""},{"name":"A3","label":"&lt;img src=\"https://blueberry-assets.oneclick.es/M5_G_2a_59.svg\" width=\"300\"&gt;&lt;/img&gt;","function":""},{"name":"A4","label":"&lt;img src=\"https://blueberry-assets.oneclick.es/M5_G_2a_60.svg\" width=\"300\"&gt;&lt;/img&gt;","function":"","incorrect":true,"feedback":"&lt;p&gt;A Catedral de São Basílio não é simétrica porque suas metades não coincidem quando a figura é dividida ao longo de um eixo.&lt;/p&gt;"},{"name":"A5","label":"&lt;img src=\"https://blueberry-assets.oneclick.es/M5_G_2a_61.svg\" width=\"300\"&gt;&lt;/img&gt;","function":"","incorrect":true,"feedback":"&lt;p&gt;A Estátua da Liberdade não é simétrica porque suas metades não coincidem quando a figura é dividida ao longo de um eixo.&lt;/p&gt;"},{"name":"A6","label":"&lt;img src=\"https://blueberry-assets.oneclick.es/M5_G_2a_62.svg\" width=\"300\"&gt;&lt;/img&gt;","function":"","incorrect":true,"feedback":"&lt;p&gt;A Ópera de Sydney não é simétrica porque suas metades não coincidem quando a figura é dividida ao longo de um eixo.&lt;/p&gt;"}],"uniques":true},"algorithm":{"name":"trueFalse","template":"Multiple choice – multiple response","params":{"countCorrect":3,"countIncorrect":3,"showCheckIcon":false,"columns":3}}}</t>
  </si>
  <si>
    <t>Observa las siguientes baldosas y selecciona la que sea simétrica.
M4-G-2a-25*
M4-G-2a-26*
M4-G-2a-27
M4-G-2a-28
M4-G-2a-29
(Se ven 3 imágenes, una simétrica y dos asimétricas)</t>
  </si>
  <si>
    <t>{"id":"M4-G-2a-A-2","stimulus":"&lt;p&gt;Observe os seguintes padrões e selecione aquele que apresenta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src=\"https://blueberry-assets.oneclick.es/M3_G_5a_47.svg\" width=\"300\"&gt;&lt;/img&gt;&lt;/div&gt;"},{"name":"A2","label":"&lt;div style=\"display:flex; justify-content:center;\"&gt;&lt;img src=\"https://blueberry-assets.oneclick.es/M3_G_5a_48.svg\" width=\"300\"&gt;&lt;/img&gt;&lt;/div&gt;"},{"name":"A3","label":"&lt;div style=\"display:flex; justify-content:center;\"&gt;&lt;img src=\"https://blueberry-assets.oneclick.es/M3_G_5a_49.svg\" width=\"300\"&gt;&lt;/img&gt;&lt;/div&gt;","incorrect":true},{"name":"A4","label":"&lt;div style=\"display:flex; justify-content:center;\"&gt;&lt;img src=\"https://blueberry-assets.oneclick.es/M3_G_5a_50.svg\" width=\"300\"&gt;&lt;/img&gt;&lt;/div&gt;","incorrect":true},{"name":"A5","label":"&lt;div style=\"display:flex; justify-content:center;\"&gt;&lt;img src=\"https://blueberry-assets.oneclick.es/M3_G_5a_51.svg\" width=\"300\"&gt;&lt;/img&gt;&lt;/div&gt;","incorrect":true}],"uniques":true},"algorithm":{"name":"trueFalse","template":"Multiple choice – standard","params":{"countCorrect":1,"countIncorrect":2,"showCheckIcon":false,"columns":3}}}</t>
  </si>
  <si>
    <t>¿Cuáles de las siguientes figuras tienen al menos un eje de simetría?
M4-G-2a-36*
M4-G-2a-37*
M4-G-2a-38*
M4-G-2a-39
M4-G-2a-40
M4-G-2a-41
M4-G-2a-42
(se ven 3)</t>
  </si>
  <si>
    <t>{"id":"M4-G-2a-A-3","stimulus":"&lt;p&gt;Qual das figuras a seguir tem pelo menos um eixo de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src=\"https://blueberry-assets.oneclick.es/M4_G_2a_36.svg\" width=\"300\"&gt;&lt;/img&gt;&lt;/div&gt;"},{"name":"A2","label":"&lt;div style=\"display:flex; justify-content:center;\"&gt;&lt;img src=\"https://blueberry-assets.oneclick.es/M4_G_2a_37.svg\" width=\"300\"&gt;&lt;/img&gt;&lt;/div&gt;"},{"name":"A3","label":"&lt;div style=\"display:flex; justify-content:center;\"&gt;&lt;img src=\"https://blueberry-assets.oneclick.es/M4_G_2a_38.svg\" width=\"300\"&gt;&lt;/img&gt;&lt;/div&gt;"},{"name":"A4","label":"&lt;div style=\"display:flex; justify-content:center;\"&gt;&lt;img src=\"https://blueberry-assets.oneclick.es/M4_G_2a_39.svg\" width=\"300\"&gt;&lt;/img&gt;&lt;/div&gt;","incorrect":true},{"name":"A5","label":"&lt;div style=\"display:flex; justify-content:center;\"&gt;&lt;img src=\"https://blueberry-assets.oneclick.es/M4_G_2a_40.svg\" width=\"300\"&gt;&lt;/img&gt;&lt;/div&gt;","incorrect":true},{"name":"A6","label":"&lt;div style=\"display:flex; justify-content:center;\"&gt;&lt;img src=\"https://blueberry-assets.oneclick.es/M4_G_2a_41.svg\" width=\"300\"&gt;&lt;/img&gt;&lt;/div&gt;","incorrect":true},{"name":"A7","label":"&lt;div style=\"display:flex; justify-content:center;\"&gt;&lt;img src=\"https://blueberry-assets.oneclick.es/M4_G_2a_42.svg\" width=\"300\"&gt;&lt;/img&gt;&lt;/div&gt;","incorrect":true}],"uniques":true},"algorithm":{"name":"trueFalse","template":"Multiple choice – standard","params":{"countCorrect":1,"countIncorrect":2,"showCheckIcon":false,"columns":3}}}</t>
  </si>
  <si>
    <t>M4-G-3a</t>
  </si>
  <si>
    <t>Clasifica ángulos según su amplitud (recto, agudo, obtuso y llano)</t>
  </si>
  <si>
    <t>Arrastra el nombre de cada ángulo debajo de su imagen.
Table=2x3, noborder
0,0={{Q1}}
0,1={{Q2}}
0,2={{Q3}}
1,0={{A1}}
1,1={{A2}}
1,2={{A3}}</t>
  </si>
  <si>
    <t>si</t>
  </si>
  <si>
    <t>Q1 = M4-G-3a-1, M4-G-3a-2, M4-G-3a-3
Q2 = M4-G-3a-10, M4-G-3a-11, M4-G-3a-12
Q3 = M4-G-3a-7, M4-G-3a-8, M4-G-3a-9</t>
  </si>
  <si>
    <t>A1 = Agudo
A2 = Llano 
A3 = Obtuso</t>
  </si>
  <si>
    <t>De menor a mayor amplitud, los ángulos se clasifican en agudos, rectos, obtusos y llanos.</t>
  </si>
  <si>
    <t>Los ángulos se clasifican según su amplitud en:&lt;br/&gt;&lt;ol&gt;&lt;li&gt;&lt;b&gt;Agudos:&lt;/b&gt; miden menos de 90°.&lt;/li&gt;&lt;li&gt;&lt;b&gt;Rectos:&lt;/b&gt; miden 90°.&lt;/li&gt;&lt;li&gt;&lt;b&gt;Obtusos:&lt;/b&gt; miden más de 90°, pero menos de 180°.&lt;/li&gt;&lt;li&gt;&lt;b&gt;Llanos:&lt;/b&gt; miden 180°.&lt;/li&gt;&lt;/ol&gt;
Sin TE individual</t>
  </si>
  <si>
    <t>{
    "id": "M4-G-3a-I-1",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"M4_G_3a_1.svg",
                    "M4_G_3a_2.svg",
                    "M4_G_3a_3.svg"
                ]
            },
            {
                "name": "Q2",
                "label": null,
                "list": [
                    "M4_G_3a_10.svg",
                    "M4_G_3a_11.svg",
                    "M4_G_3a_12.svg"
                ]
            },
            {
                "name": "Q3",
                "label": null,
                "list": [
                    "M4_G_3a_7.svg",
                    "M4_G_3a_8.svg",
                    "M4_G_3a_9.svg"
                ]
            }
        ],
        "calculated": [
            {
                "name": "A1",
                "label": "Agudo"
            },
            {
                "name": "A2",
                "label": "Raso"
            },
            {
                "name": "A3",
                "label": "Obtuso"
            }
        ],
        "uniques": true
    },
    "algorithm": {
        "name": "calculateOperation",
        "template": "Cloze with drag &amp; drop",
        "params": {
            "keyboard": "INTERMEDIATE"
        }
    }
}</t>
  </si>
  <si>
    <t>Q1 = M4-G-3a-4, M4-G-3a-5, M4-G-3a-6
Q2 = M4-G-3a-7, M4-G-3a-8, M4-G-3a-9
Q3 = M4-G-3a-10, M4-G-3a-11, M4-G-3a-12</t>
  </si>
  <si>
    <t>A1 = Recto
A2 = Obtuso
A3 = Llano</t>
  </si>
  <si>
    <t>Los ángulos se clasifican según su amplitud en:&lt;br/&gt;&lt;ul&gt;&lt;li&gt;&lt;b&gt;Agudos:&lt;/b&gt; miden menos de 90°.&lt;/li&gt;&lt;li&gt;&lt;b&gt;Rectos:&lt;/b&gt; miden 90°.&lt;/li&gt;&lt;li&gt;&lt;b&gt;Obtusos:&lt;/b&gt; miden más de 90°, pero menos de 180°.&lt;/li&gt;&lt;li&gt;&lt;b&gt;Llanos:&lt;/b&gt; miden 180°.&lt;/li&gt;&lt;/ul&gt;
Sin TE individual</t>
  </si>
  <si>
    <t>{
    "id": "M4-G-3a-I-2",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"M4_G_3a_4.svg",
                    "M4_G_3a_5.svg",
                    "M4_G_3a_6.svg"
                ]
            },
            {
                "name": "Q2",
                "label": null,
                "list": [
                    "M4_G_3a_7.svg",
                    "M4_G_3a_8.svg",
                    "M4_G_3a_9.svg"
                ]
            },
            {
                "name": "Q3",
                "label": null,
                "list": [
                    "M4_G_3a_10.svg",
                    "M4_G_3a_11.svg",
                    "M4_G_3a_12.svg"
                ]
            }
        ],
        "calculated": [
            {
                "name": "A1",
                "label": "Reto"
            },
            {
                "name": "A2",
                "label": "Obtuso"
            },
            {
                "name": "A3",
                "label": "Raso"
            }
        ],
        "uniques": true
    },
    "algorithm": {
        "name": "calculateOperation",
        "template": "Cloze with drag &amp; drop",
        "params": {
            "keyboard": "INTERMEDIATE"
        }
    }
}</t>
  </si>
  <si>
    <t>Completa la siguiente oración con el nombre del ángulo.
{{Q1}}</t>
  </si>
  <si>
    <t xml:space="preserve">El ángulo de la imagen es {{A1}}. </t>
  </si>
  <si>
    <t>Q1 = M4-G-3a-1, M4-G-3a-2, M4-G-3a-3</t>
  </si>
  <si>
    <t>A1=agudo</t>
  </si>
  <si>
    <t>Los ángulos se clasifican según su amplitud en agudos, rectos, obtusos y llanos.</t>
  </si>
  <si>
    <t>Es un ángulo agudo porque mide menos de 90°.</t>
  </si>
  <si>
    <t>{
    "id": "M4-G-3a-E-1",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sua medida é maior que 0° e menor 90°.&lt;/p&gt;",
    "seed": {
        "parameters": [
            {
                "name": "Q1",
                "label": null,
                "list": [
                    "M4_G_3a_1.svg",
                    "M4_G_3a_2.svg",
                    "M4_G_3a_3.svg"
                ]
            }
        ],
        "calculated": [
            {
                "name": "A1",
                "label": "agudo"
            }
        ],
        "uniques": true
    },
    "algorithm": {
        "name": "calculateOperation",
        "template": "Cloze with text"
    }
}</t>
  </si>
  <si>
    <t>Q1 = M4-G-3a-4, M4-G-3a-5, M4-G-3a-6</t>
  </si>
  <si>
    <t>A1=recto</t>
  </si>
  <si>
    <t>Es un ángulo recto porque mide 90°.</t>
  </si>
  <si>
    <t>{
    "id": "M4-G-3a-E-2",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"M4_G_3a_4.svg",
                    "M4_G_3a_5.svg",
                    "M4_G_3a_6.svg"
                ]
            }
        ],
        "calculated": [
            {
                "name": "A1",
                "label": "reto"
            }
        ],
        "uniques": true
    },
    "algorithm": {
        "name": "calculateOperation",
        "template": "Cloze with text"
    }
}</t>
  </si>
  <si>
    <t>Q1 = M4-G-3a-7, M4-G-3a-8, M4-G-3a-9</t>
  </si>
  <si>
    <t>A1=obtuso</t>
  </si>
  <si>
    <t>Es un ángulo obtuso porque mide más de 90°.</t>
  </si>
  <si>
    <t>{
    "id": "M4-G-3a-E-3",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sua medida é maior que 90° e menor que 180°.&lt;/p&gt;",
    "seed": {
        "parameters": [
            {
                "name": "Q1",
                "label": null,
                "list": [
                    "M4_G_3a_7.svg",
                    "M4_G_3a_8.svg",
                    "M4_G_3a_9.svg"
                ]
            }
        ],
        "calculated": [
            {
                "name": "A1",
                "label": "obtuso"
            }
        ],
        "uniques": true
    },
    "algorithm": {
        "name": "calculateOperation",
        "template": "Cloze with text"
    }
}</t>
  </si>
  <si>
    <t>Q1 = M4-G-3a-10a, M4-G-3a-11a, M4-G-3a-12a</t>
  </si>
  <si>
    <t>A1=llano</t>
  </si>
  <si>
    <t>Es un ángulo llano porque mide 180°.</t>
  </si>
  <si>
    <t>{
    "id": "M4-G-3a-E-4",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"M4_G_3a_10a.svg",
                    "M4_G_3a_11a.svg",
                    "M4_G_3a_12a.svg"
                ]
            }
        ],
        "calculated": [
            {
                "name": "A1",
                "label": "raso"
            }
        ],
        "uniques": true
    },
    "algorithm": {
        "name": "calculateOperation",
        "template": "Cloze with text"
    }
}</t>
  </si>
  <si>
    <t>M4-G-5a</t>
  </si>
  <si>
    <t>Localiza puntos en planos o croquis sencillos con ejes cartesianos</t>
  </si>
  <si>
    <t>Selecciona los puntos que estén representados en estos ejes cartesianos.
(imagen M5-G-1a-1)
{{Q1}} = (2, 5)*
{{Q2}} = (1, 4)*
{{Q3}} = (0, 6)*
{{Q4}} = (3, 3)*
{{Q5}} = (2, 5)
{{Q6}} = (0, 6)
{{Q7}} = (1, 4)
{{Q8}} = (3, 3)
(2 correctas, se ven 3)</t>
  </si>
  <si>
    <t>Q1 = "A", "B", "C", "D", "E", "F", "G", "H"
Q2 = "A", "B", "C", "D", "E", "F", "G", "H"
Q3 = "A", "B", "C", "D", "E", "F", "G", "H"
Q4 = "A", "B", "C", "D", "E", "F", "G", "H"
Q5 = "A", "B", "C", "D", "E", "F", "G", "H"
Q6 = "A", "B", "C", "D", "E", "F", "G", "H"
Q7 = "A", "B", "C", "D", "E", "F", "G", "H"
Q8 = "A", "B", "C", "D", "E", "F", "G", "H"</t>
  </si>
  <si>
    <t>La posición de un punto se determina con dos coordenadas. La primera es del eje horizontal y la segunda, del eje vertical.</t>
  </si>
  <si>
    <t>&lt;p&gt;La posición de un punto se determina con dos coordenadas. La primera es del eje horizontal y la segunda, del eje vertical.&lt;/p&gt;</t>
  </si>
  <si>
    <t>{"id":"M4-G-5a-I-1","stimulus":"&lt;p&gt;Selecione os pontos que estão representados neste plano cartesiano.&lt;/p&gt;&lt;div style=\"display:flex; justify-content:center;\"&gt;&lt;div class=\"lemo-fixed-to-responsive\" style=\"max-width: 300px;max-height: 300px;position: relative;width: 100%;display: inline-block;\"&gt;&lt;img src=\"https://blueberry-assets.oneclick.es/M4_G_5a_1.svg\" alt=\"\" tabindex=\"0\"&gt;&lt;/img&gt;&lt;div class=\"lemo-graphie-container\" style=\"position: absolute;top: 0;left: 0;width: 100%;height: 100%;\"&gt;&lt;div class=\"lemo-graphie\" style=\"position: relative; width: 100%; height: 100%;\"&gt;&lt;span class=\"lemo-graphie-label\" style=\"position: absolute; left: 40.8992%; top: 19.6606%;\"&gt;&lt;b&gt;{{Q1}}&lt;/b&gt;&lt;/span&gt;&lt;span class=\"lemo-graphie-label\" style=\"position: absolute; left: 28.4199%; top: 31.8760%;\"&gt;&lt;b&gt;{{Q2}}&lt;/b&gt;&lt;/span&gt;&lt;span class=\"lemo-graphie-label\" style=\"position: absolute; left: 17.2185%; top: 7.8022%;\"&gt;&lt;b&gt;{{Q3}}&lt;/b&gt;&lt;/span&gt;&lt;span class=\"lemo-graphie-label\" style=\"position: absolute; left: 52.6490%; top: 44.5571%;\"&gt;&lt;b&gt;{{Q4}}&lt;/b&gt;&lt;/span&gt;&lt;span class=\"lemo-graphie-label\" style=\"position: absolute; left: 77.2972%; top: 69%;\"&gt;&lt;b&gt;{{Q5}}&lt;/b&gt;&lt;/span&gt;&lt;span class=\"lemo-graphie-label\" style=\"position: absolute; left: 77.1523%; top: 44.8831%;\"&gt;&lt;b&gt;{{Q6}}&lt;/b&gt;&lt;/span&gt;&lt;span class=\"lemo-graphie-label\" style=\"position: absolute; left: 27.9491%; top: 44.5%;\"&gt;&lt;b&gt;{{Q7}}&lt;/b&gt;&lt;/span&gt;&lt;span class=\"lemo-graphie-label\" style=\"position: absolute; left: 52.6231%; top: 57%;\"&gt;&lt;b&gt;{{Q8}}&lt;/b&gt;&lt;/span&gt;&lt;/div&gt;&lt;/div&gt;&lt;/div&gt;&lt;/div&gt;","hint":"&lt;p&gt;A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F","G","H"]},{"name":"Q2","label":null,"list":["A","B","C","D","E","F","G","H"]},{"name":"Q3","label":null,"list":["A","B","C","D","E","F","G","H"]},{"name":"Q4","label":null,"list":["A","B","C","D","E","F","G","H"]},{"name":"Q5","label":null,"list":["A","B","C","D","E","F","G","H"]},{"name":"Q6","label":null,"list":["A","B","C","D","E","F","G","H"]},{"name":"Q7","label":null,"list":["A","B","C","D","E","F","G","H"]},{"name":"Q8","label":null,"list":["A","B","C","D","E","F","G","H"]}],"calculated":[{"name":"A1","label":"{{Q1}} = (2, 5)"},{"name":"A2","label":"{{Q2}} = (1, 4)"},{"name":"A3","label":"{{Q3}} = (0, 6)"},{"name":"A4","label":"{{Q4}} = (3, 3)"},{"name":"A5","label":"{{Q5}} = (2, 5)","incorrect":true},{"name":"A6","label":"{{Q6}} = (0, 6)","incorrect":true},{"name":"A7","label":"{{Q7}} = (1, 4)","incorrect":true},{"name":"A8","label":"{{Q8}} = (3, 3)","incorrect":true}],"uniques":true},"algorithm":{"name":"trueFalse","template":"Multiple choice – multiple response","params":{"countCorrect":2,"countIncorrect":1,"showCheckIcon":false,
            "columns": 3
        }
    }
}</t>
  </si>
  <si>
    <t>¿En cuál de estas imágenes aparece representado el punto {{Q1}}?
M4-G-5a-2*
M4-G-5a-3
M4-G-5a-4</t>
  </si>
  <si>
    <t xml:space="preserve">Arrastra al gráfico, los puntos de colores, de acuerdo a sus coordenadas.
Rojo = { {{Q1}} ; {{Q2}} }
Verde = { {{Q3}} ; {{Q4}} }
Amarillo = { {{Q5}} ; {{Q6}} }
Azúl = { {{Q7}} ; {{Q8}} }
Negro = { {{Q9}} ; {{Q10}} }
</t>
  </si>
  <si>
    <t>Q1: "A = (3, 2)", "B = (4, 1)", "C = (5, 0)", "D = (1, 4)", "E = (2, 3)", "F = (0, 3)", "G = (1, 0)"</t>
  </si>
  <si>
    <t>{"id":"M4-G-5a-E-1","stimulus":"&lt;p&gt;Em qual destes planos o ponto {{Q1}} está representado?&lt;/p&gt;","hint":"&lt;p&gt;A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 = (3, 2)","B = (4, 1)","C = (5, 0)","D = (1, 4)","E = (2, 3)","F = (0, 3)","G = (1, 0)"]}],"calculated":[{"name":"A1","label":"&lt;div style=\"display:flex; justify-content:center;\"&gt;&lt;img src=\"https://blueberry-assets.oneclick.es/M4_G_5a_2.svg\" width=\"300\"&gt;&lt;/img&gt;&lt;/div&gt;"},{"name":"A2","label":"&lt;div style=\"display:flex; justify-content:center;\"&gt;&lt;img src=\"https://blueberry-assets.oneclick.es/M4_G_5a_3.svg\" width=\"300\"&gt;&lt;/img&gt;&lt;/div&gt;","incorrect":true},{"name":"A3","label":"&lt;div style=\"display:flex; justify-content:center;\"&gt;&lt;img src=\"https://blueberry-assets.oneclick.es/M4_G_5a_4.svg\" width=\"300\"&gt;&lt;/img&gt;&lt;/div&gt;","incorrect":true}],"uniques":true},"algorithm":{"name":"trueFalse","template":"Multiple choice – standard","params":{"countCorrect":1,"countIncorrect":2,"showCheckIcon":false,"columns":3}}}</t>
  </si>
  <si>
    <r>
      <rPr>
        <rFont val="Calibri"/>
        <sz val="12.0"/>
      </rPr>
      <t xml:space="preserve">Las cámaras de vigilancia de un museo tienen localizados los cuadros más importantes en esta vista. Completa las siguientes oraciones.
Imagen M4-G-5a-5
Etiquetas: </t>
    </r>
    <r>
      <rPr>
        <rFont val="Calibri"/>
        <color rgb="FF1155CC"/>
        <sz val="12.0"/>
        <u/>
      </rPr>
      <t>https://drive.google.com/file/d/1NDtYyPSCj79kN9i2r5jIZ-bFxsswGJ9M/view?usp=sharing</t>
    </r>
  </si>
  <si>
    <t>&lt;p&gt;El cuadro {{Q1}} se encuentra en el punto ({{A1}}, {{A2}}).&lt;/p&gt;&lt;p&gt;El cuadro {{Q2}} se encuentra en el punto ({{A3}}, {{A4}}).&lt;/p&gt;&lt;p&gt;El cuadro {{Q3}} se encuentra en el punto ({{A5}}, {{A6}}).&lt;/p&gt;</t>
  </si>
  <si>
    <t>Q1= List = A, B, C, D, E
Q2= List = A, B, C, D, E
Q3= List = A, B, C, D, E
Q4= List = A, B, C, D, E
Q5= List = A, B, C, D, E</t>
  </si>
  <si>
    <t>A1 = 2
A2 = 1
A3 = 4
A4 = 1
A5 = 1
A6 = 3</t>
  </si>
  <si>
    <t>{"id":"M4-G-5a-A-1","stimulus":"&lt;p&gt;As câmeras de vigilância de um museu projetam a localização das pinturas mais importantes em um plano cartesiano como mostra a figura a seguir. Complete as seguintes frases.&lt;/p&gt;&lt;div style=\"display:flex; justify-content:center;\"&gt;&lt;div class=\"lemo-fixed-to-responsive\" style=\"max-width: 300px;max-height: 294px;position: relative;width: 100%;display: inline-block;\"&gt;&lt;img src=\"https://blueberry-assets.oneclick.es/M4_G_5a_5.svg\" alt=\"\" tabindex=\"0\"&gt;&lt;/img&gt;&lt;div class=\"lemo-graphie-container\" style=\"position: absolute;top: 0;left: 0;width: 100%;height: 100%;\"&gt;&lt;div class=\"lemo-graphie\" style=\"position: relative; width: 100%; height: 100%;\"&gt;&lt;span class=\"lemo-graphie-label\" style=\"position: absolute; left: 64.3367%; top: 26.3302%;\"&gt;&lt;strong&gt;{{Q5}}&lt;/strong&gt;&lt;/span&gt;&lt;span class=\"lemo-graphie-label\" style=\"position: absolute; left: 30%; top: 27%;\"&gt;&lt;strong&gt;{{Q3}}&lt;/strong&gt;&lt;/span&gt;&lt;span class=\"lemo-graphie-label\" style=\"position: absolute; left: 48.0184%; top: 43.0743%;\"&gt;&lt;strong&gt;{{Q4}}&lt;/strong&gt;&lt;/span&gt;&lt;span class=\"lemo-graphie-label\" style=\"position: absolute; left: 48.6755%; top: 59.5598%;\"&gt;&lt;strong&gt;{{Q1}}&lt;/strong&gt;&lt;/span&gt;&lt;span class=\"lemo-graphie-label\" style=\"position: absolute; left: 80.1325%; top: 59%;\"&gt;&lt;strong&gt;{{Q2}}&lt;/strong&gt;&lt;/span&gt;&lt;/div&gt;&lt;/div&gt;&lt;/div&gt;&lt;/div&gt;","template":"&lt;p&gt;O quadro {{Q1}} está localizado em ({{response}}, {{response}}).&lt;/p&gt;&lt;p&gt;O quadro {{Q2}} está localizado no ponto ({{response}}, {{response}}).&lt;/p&gt;&lt;p&gt;O quadro {{Q3}} encontra-se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1"},{"name":"A3","label":"{{function}}","function":"4"},{"name":"A4","label":"{{function}}","function":"1"},{"name":"A5","label":"{{function}}","function":"1"},{"name":"A6","label":"{{function}}","function":"3"}],"uniques":true},"algorithm":{"name":"calculateOperation","params":{"method":"equivLiteral","keyboard":"NUMERICAL"}}}</t>
  </si>
  <si>
    <r>
      <rPr>
        <rFont val="Calibri"/>
        <sz val="12.0"/>
      </rPr>
      <t xml:space="preserve">Sergio ha hecho esta foto de unos aviones cerca de un aeropuerto. Completa las siguientes oraciones.
Imagen M4-G-5a-6
Etiquetas: </t>
    </r>
    <r>
      <rPr>
        <rFont val="Calibri"/>
        <color rgb="FF1155CC"/>
        <sz val="12.0"/>
        <u/>
      </rPr>
      <t>https://drive.google.com/file/d/1UHH6i86edk5qchsfiATHc3p0V6kPL7A3/view?usp=sharing</t>
    </r>
  </si>
  <si>
    <t>&lt;p&gt;El avión {{Q1}} se encuentra en el punto ({{A1}}, {{A2}}).&lt;/p&gt;&lt;p&gt;El avión {{Q2}} se encuentra en el punto ({{A3}}, {{A4}}).&lt;/p&gt;&lt;p&gt;El avión {{Q3}} se encuentra en el punto ({{A5}}, {{A6}}).&lt;/p&gt;</t>
  </si>
  <si>
    <t>A1 = 2
A2 = 2
A3 = 5
A4 = 2
A5 = 3
A6 = 0</t>
  </si>
  <si>
    <t>{"id":"M4-G-5a-A-2","stimulus":"&lt;p&gt;Sérgio tirou esta foto de alguns aviões perto de um aeroporto e a projetou em um plano cartesiano. Complete as seguintes frases.&lt;/p&gt;&lt;div style=\"display:flex; justify-content:center;\"&gt;&lt;div class=\"lemo-fixed-to-responsive\" style=\"max-width: 300px;max-height: 294px;position: relative;width: 100%;display: inline-block;\"&gt;&lt;img src=\"https://blueberry-assets.oneclick.es/M4_G_5a_6.svg\" alt=\"\" tabindex=\"0\"&gt;&lt;/img&gt;&lt;div class=\"lemo-graphie-container\" style=\"position: absolute;top: 0;left: 0;width: 100%;height: 100%;\"&gt;&lt;div class=\"lemo-graphie\" style=\"position: relative; width: 100%; height: 100%;\"&gt;&lt;span class=\"lemo-graphie-label\" style=\"position: absolute; left: 25.9779%; top: 21.6269%;\"&gt;&lt;strong&gt;{{Q4}}&lt;/strong&gt;&lt;/span&gt;&lt;span class=\"lemo-graphie-label\" style=\"position: absolute; left: 42%; top: 37%;\"&gt;&lt;strong&gt;{{Q1}}&lt;/strong&gt;&lt;/span&gt;&lt;span class=\"lemo-graphie-label\" style=\"position: absolute; left: 57.9470%; top: 37%;\"&gt;&lt;strong&gt;{{Q5}}&lt;/strong&gt;&lt;/span&gt;&lt;span class=\"lemo-graphie-label\" style=\"position: absolute; left: 89.5%; top: 37%;\"&gt;&lt;strong&gt;{{Q2}}&lt;/strong&gt;&lt;/span&gt;&lt;span class=\"lemo-graphie-label\" style=\"position: absolute; left: 57.6159%; top: 68.6708%;\"&gt;&lt;strong&gt;{{Q3}}&lt;/strong&gt;&lt;/span&gt;&lt;/div&gt;&lt;/div&gt;&lt;/div&gt;&lt;/div&gt;","template":"&lt;p&gt;O avião {{Q1}} está localizado no ponto ({{response}}, {{response}}).&lt;/p&gt;&lt;p&gt;O avião {{Q2}} está localizado no ponto ({{response}}, {{response}}).&lt;/p&gt;&lt;p&gt;O avião {{Q3}} está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2"},{"name":"A3","label":"{{function}}","function":"5"},{"name":"A4","label":"{{function}}","function":"2"},{"name":"A5","label":"{{function}}","function":"3"},{"name":"A6","label":"{{function}}","function":"0"}],"uniques":true},"algorithm":{"name":"calculateOperation","params":{"method":"equivLiteral","keyboard":"NUMERICAL"}}}</t>
  </si>
  <si>
    <t>Localiza los siguientes puntos en este mapa del tesoro.
Imagen M4-G-5a-7</t>
  </si>
  <si>
    <t>&lt;p&gt;El punto {{Q1}} está en la posición ({{A1}}, {{A2}}).&lt;/p&gt;&lt;p&gt;El punto {{Q2}} está en la posición ({{A3}}, {{A4}}).&lt;/p&gt;&lt;p&gt;El punto {{Q3}} está en la posición ({{A5}}, {{A6}}).&lt;/p&gt;</t>
  </si>
  <si>
    <t>A1 = 1
A2 = 5
A3 = 2
A4 = 3
A5 = 4
A6 = 3</t>
  </si>
  <si>
    <t>{"id":"M4-G-5a-A-3","stimulus":"&lt;p&gt;Localize os seguintes elementos neste mapa do tesouro.&lt;/p&gt;&lt;div style=\"display:flex; justify-content:center;\"&gt;&lt;div class=\"lemo-fixed-to-responsive\" style=\"max-width: 300px;max-height: 294px;position: relative;width: 100%;display: inline-block;\"&gt;&lt;img src=\"https://blueberry-assets.oneclick.es/M4_G_5a_7.svg\" alt=\"\" tabindex=\"0\"&gt;&lt;/img&gt;&lt;div class=\"lemo-graphie-container\" style=\"position: absolute;top: 0;left: 0;width: 100%;height: 100%;\"&gt;&lt;div class=\"lemo-graphie\" style=\"position: relative; width: 100%; height: 100%;\"&gt;&lt;span class=\"lemo-graphie-label\" style=\"position: absolute; left: 31%; top: 21%;\"&gt;&lt;strong&gt;{{Q1}}&lt;/strong&gt;&lt;/span&gt;&lt;span class=\"lemo-graphie-label\" style=\"position: absolute; left: 45%; top: 45%;\"&gt;&lt;strong&gt;{{Q2}}&lt;/strong&gt;&lt;/span&gt;&lt;span class=\"lemo-graphie-label\" style=\"position: absolute; left: 68%; top: 45%;\"&gt;&lt;strong&gt;{{Q3}}&lt;/strong&gt;&lt;/span&gt;&lt;span class=\"lemo-graphie-label\" style=\"position: absolute; left: 20%; top: 58%;\"&gt;&lt;strong&gt;{{Q4}}&lt;/strong&gt;&lt;/span&gt;&lt;span class=\"lemo-graphie-label\" style=\"position: absolute; left: 80%; top: 70%;\"&gt;&lt;strong&gt;{{Q5}}&lt;/strong&gt;&lt;/span&gt;&lt;/div&gt;&lt;/div&gt;&lt;/div&gt;&lt;/div&gt;","template":"&lt;p&gt;O elemento {{Q1}} está na posição ({{response}}, {{response}}).&lt;/p&gt;&lt;p&gt;O elemento {{Q2}} está na posição ({{response}}, {{response}}).&lt;/p&gt;&lt;p&gt;O elemento {{Q3}} está na posição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1"},{"name":"A2","label":"{{function}}","function":"5"},{"name":"A3","label":"{{function}}","function":"2"},{"name":"A4","label":"{{function}}","function":"3"},{"name":"A5","label":"{{function}}","function":"4"},{"name":"A6","label":"{{function}}","function":"3"}],"uniques":true},"algorithm":{"name":"calculateOperation","params":{"method":"equivLiteral","keyboard":"NUMERICAL"}}}</t>
  </si>
  <si>
    <t>M4-G-5b</t>
  </si>
  <si>
    <t>Describe trayectos en planos o croquis sencillos con ejes cartesianos</t>
  </si>
  <si>
    <t>Hace muchos años, Adela enterró un juguete de su infancia en el jardín. Ahora tiene que seguir estas instrucciones para saber dónde lo ocultó. Ayúdala a encontrarlo.
(Fondo tierra)
(6 pasos)</t>
  </si>
  <si>
    <t>Pathway</t>
  </si>
  <si>
    <t>Recorre la cuadrícula siguiendo las instrucciones.</t>
  </si>
  <si>
    <t>Mueve el personaje siguiendo las instrucciones.</t>
  </si>
  <si>
    <t>{"id":"M4-G-5b-I-1","stimulus":"&lt;p&gt;Muitos anos atrás, Ana Júlia enterrou um brinquedo da infância dela no jardim. Agora ela tem que seguir estas instruções para saber onde ela o escondeu. Ajude-a a encontrá-lo.&lt;/p&gt;","feedback":"Mova a personagem seguindo as instruções.","hint":"Mova-se pela grade seguindo as instruções.","algorithm":{"name":"pathway","params":{"directions":6,"icon":"https://lemonade-assets.oneclick.es/pathway/farmer.png","background":"https://lemonade-assets.oneclick.es/pathway/bck2.png"}}}</t>
  </si>
  <si>
    <t>El pirata tiene que seguir estas instrucciones para llegar al tesoro enterrado. Ayúdale a encontrarlo.
(Fondo arena)
(6 pasos)</t>
  </si>
  <si>
    <t>{"id":"M4-G-5b-I-2","stimulus":"&lt;p&gt;Para encontrar o tesouro, o pirata precisa seguir as seguintes instruções. Ajude-o a encontrá-lo.&lt;/p&gt;","feedback":"Mova o personagem seguindo as instruções.","hint":"Atravesse a grade seguindo as instruções.","algorithm":{"name":"pathway","params":{"directions":6,"icon":"https://lemonade-assets.oneclick.es/pathway/pirate.png","background":"https://lemonade-assets.oneclick.es/pathway/bck1.png"}}}</t>
  </si>
  <si>
    <t>Una compañía eléctrica le ha dado a este obrero las siguientes instrucciones para arreglar una avería bajo las baldosas de la calle. Ayúdale a encontrar el lugar donde está el problema.
(Fondo cemento)
(6 pasos)</t>
  </si>
  <si>
    <t>{"id":"M4-G-5b-I-3","stimulus":"&lt;p&gt;Uma empresa de energia elétrica deu a este funcionário as seguintes instruções para que ele corrigisse uma falha técnica nos fios subterrâneos de uma calçada. Ajude-o a encontrar o lugar onde está o problema.&lt;/p&gt;","feedback":"Mova o personagem seguindo as instruções.","hint":"Mova-se pela grade seguindo as instruções.","algorithm":{"name":"pathway","params":{"directions":6,"icon":"https://lemonade-assets.oneclick.es/pathway/worker.png","background":"https://lemonade-assets.oneclick.es/pathway/bck3.png"}}}</t>
  </si>
  <si>
    <t>M4-G-6a</t>
  </si>
  <si>
    <t>Clasifica triángulos según la longitud de sus lados (equilátero, isósceles y escaleno)</t>
  </si>
  <si>
    <t>Indica cuál de las siguientes afirmaciones es correcta.
Los lados de un triángulo equilátero miden lo mismo.*
En un triángulo isósceles, dos de sus lados son iguales.*
En un triángulo escaleno, todos los lados son desiguales.*
Los lados de un triángulo escaleno miden lo mismo.
En un triángulo equilátero, todos los lados son distintos.
Los lados de un triángulo isósceles miden lo mismo.
(1 correcta, se ven 3)</t>
  </si>
  <si>
    <t>Según el número de lados iguales que tenga, un triángulo puede ser equilátero, isósceles o escaleno.</t>
  </si>
  <si>
    <t>Los triángulos se clasifican en:&lt;ul&gt;&lt;li&gt;&lt;b&gt;Equiláteros:&lt;/b&gt; todos sus lados son iguales.&lt;/li&gt;&lt;li&gt;&lt;b&gt;Isósceles:&lt;/b&gt; dos de sus lados son iguales.&lt;/li&gt;&lt;li&gt;&lt;b&gt;Escalenos:&lt;/b&gt; todos sus lados son desiguales.&lt;/li&gt;&lt;/ul&gt;
- Si falla A4
&lt;p&gt;En un triángulo escaleno, ningún lado es igual a otro.&lt;/p&gt;
- Si falla A5
&lt;p&gt;En un triángulo equilátero, todos los lados miden lo mismo.&lt;/p&gt;
- Si falla A6
&lt;p&gt;En un triángulo isósceles, solo dos de los lados son iguales.&lt;/p&gt;</t>
  </si>
  <si>
    <t>{"id":"M4-G-6a-I-1","stimulus":"&lt;p&gt;Indique qual das seguintes afirmações está correta.&lt;/p&gt;","hint":"&lt;p&gt;Dependendo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si.&lt;/li&gt;&lt;/ul&gt;&lt;/p&gt;","seed":{"parameters":[],"calculated":[{"name":"A1","label":"Todos os lados de um triângulo equilátero têm medidas iguais."},{"name":"A2","label":"Em um triângulo isósceles, dois de seus lados têm medidas iguais."},{"name":"A3","label":"Em um triângulo escaleno, todos os lados têm medidas diferentes."},{"name":"A4","label":"Todos os lados de um triângulo escaleno têm a mesma medida.","incorrect":true,"feedback":"&lt;p&gt;Em um triângulo escaleno, nenhum lado mede o mesmo que outro.&lt;/p&gt;"},{"name":"A5","label":"Em um triângulo equilátero, todos os lados têm medidas diferentes.","incorrect":true,"feedback":"&lt;p&gt;Em um triângulo equilátero, todos os lados têm a mesma medida.&lt;/p&gt;"},{"name":"A6","label":"Todos os lados de um triângulo isósceles têm o mesmo comprimento.","incorrect":true,"feedback":"&lt;p&gt;Em um triângulo isósceles, apenas dois dos lados são iguais.&lt;/p&gt;"}],"uniques":true},"algorithm":{"name":"trueFalse","template":"Multiple choice – standard","params":{"countCorrect":1,"countIncorrect":2,"showCheckIcon":false}}}</t>
  </si>
  <si>
    <t>¿Qué nombre reciben los siguientes triángulos según la longitud de sus lados?</t>
  </si>
  <si>
    <t>M4-G-6a-2 | M4-G-6a-3
Triángulo {{A1}} | Triángulo {{A2}}</t>
  </si>
  <si>
    <t>A1 = "isósceles"
A2 = "escaleno"</t>
  </si>
  <si>
    <t>Los triángulos se clasifican según el número de lados iguales en equiláteros, isósceles y escalenos.</t>
  </si>
  <si>
    <t>Los triángulos se clasifican en:&lt;ul&gt;&lt;li&gt;&lt;b&gt;Equiláteros:&lt;/b&gt; todos sus lados son iguales.&lt;/li&gt;&lt;li&gt;&lt;b&gt;Isósceles:&lt;/b&gt; dos de sus lados son iguales.&lt;/li&gt;&lt;li&gt;&lt;b&gt;Escalenos:&lt;/b&gt; todos sus lados son desiguales.&lt;/li&gt;&lt;/ul&gt;</t>
  </si>
  <si>
    <t>{"id":"M4-G-6a-E-1","stimulus":"&lt;p&gt;Quais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src=\"https://blueberry-assets.oneclick.es/M4_G_6a_3.svg\"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si.&lt;/li&gt;&lt;/ul&gt;&lt;/p&gt;","seed":{"parameters":[],"calculated":[{"name":"A1","label":"isósceles"},{"name":"A2","label":"escaleno"}],"uniques":true},"algorithm":{"name":"calculateOperation","template":"Cloze with text"}}</t>
  </si>
  <si>
    <t>M4-G-6a-2 | M4-G-6a-1
Triángulo {{A1}} | Triángulo {{A2}}</t>
  </si>
  <si>
    <t>A1 = "isósceles"
A2 = "equilátero"</t>
  </si>
  <si>
    <t>{"id":"M4-G-6a-E-2","stimulus":"&lt;p&gt;Quais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src=\"https://blueberry-assets.oneclick.es/M4_G_6a_1.svg\"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si.&lt;/li&gt;&lt;/ul&gt;&lt;/p&gt;","seed":{"parameters":[],"calculated":[{"name":"A1","label":"isósceles"},{"name":"A2","label":"equilátero"}],"uniques":true},"algorithm":{"name":"calculateOperation","template":"Cloze with text"}}</t>
  </si>
  <si>
    <t>M4-G-6a-3 | M4-G-6a-1
Triángulo {{A1}} | Triángulo {{A2}}</t>
  </si>
  <si>
    <t>A1 = "escaleno"
A2 = "equilátero"</t>
  </si>
  <si>
    <t>{"id":"M4-G-6a-E-3","stimulus":"&lt;p&gt;Quais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src=\"https://blueberry-assets.oneclick.es/M4_G_6a_3.svg\" width=\"300\"&gt;&lt;/img&gt;&lt;/div&gt;&lt;/div&gt;&lt;/td&gt;&lt;td style=\"width: 50%; text-align: center; border: none;\"&gt;&lt;div style=\"display:flex; justify-content:center;\"&gt;&lt;img src=\"https://blueberry-assets.oneclick.es/M4_G_6a_1.svg\" width=\"300\"&gt;&lt;/img&gt;&lt;/div&gt;&lt;/div&gt;&lt;/td&gt;&lt;/tr&gt;&lt;tr&gt;&lt;td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si.&lt;/li&gt;&lt;/ul&gt;&lt;/p&gt;","seed":{"parameters":[],"calculated":[{"name":"A1","label":"escaleno"},{"name":"A2","label":"equilátero"}],"uniques":true},"algorithm":{"name":"calculateOperation","template":"Cloze with text"}}</t>
  </si>
  <si>
    <t>M4-G-6b</t>
  </si>
  <si>
    <t>Clasifica triángulos según sus ángulos (acutángulo, rectángulo y obtusángulo)</t>
  </si>
  <si>
    <t>Señala cuál de las siguientes afirmaciones es correcta.
En los triángulos acutángulos, todos los ángulos son agudos. *
En los triángulos obtusángulos, uno de los ángulos es obtuso. * 
En los triángulos rectángulos, uno de los tres ángulos es recto. *
Los triángulos acutángulos tienen un ángulo agudo.
Los triángulos obtusángulos tienen los tres ángulos obtusos.
Los triángulos rectángulos tienen los tres ángulos rectos. 
(1 correcta, se ven 3)</t>
  </si>
  <si>
    <t>Según sus ángulos, un triángulo puede ser acutángulo, rectángulo u obtusángulo.</t>
  </si>
  <si>
    <t>&lt;p&gt;Los triángulos se clasifican en &lt;b&gt;acutángulos&lt;/b&gt; (sus tres ángulos son agudos), &lt;b&gt;rectángulos&lt;/b&gt; (tienen un ángulo recto) y &lt;b&gt;obtusángulos&lt;/b&gt; (tienen un ángulo obtuso).&lt;/p&gt;
- Sí falla A4
&lt;p&gt;Todos los ángulos de un triángulo acutángulo son agudos.&lt;/p&gt;
- Sí falla A5
&lt;p&gt;Los triángulos obtusángulos tienen un único ángulo obtuso, los otros dos son agudos.&lt;/p&gt;
- Sí falla A6
&lt;p&gt;Los triángulos rectángulos tienen un único ángulo recto, los otros dos son agudos.&lt;/p&gt;</t>
  </si>
  <si>
    <t>{"id":"M4-G-6b-I-1","stimulus":"&lt;p&gt;Indique qual das seguintes afirmações está correta.&lt;/p&gt;","hint":"&lt;p&gt;Dependendo de seus ângulos internos,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obtuso).&lt;/p&gt;","seed":{"parameters":[],"calculated":[{"name":"A1","label":"Nos triângulos acutângulos, todos os ângulos são agudos."},{"name":"A2","label":"Em triângulos obtusângulos, apenas um dos ângulos é obtuso."},{"name":"A3","label":"Nos triângulos retângulos, apenas um dos três ângulos é reto."},{"name":"A4","label":"Os triângulos acutângulos têm apenas um ângulo agudo.","incorrect":true,"feedback":"&lt;p&gt;Todos os ângulos de um triângulo acutângulo são agudos.&lt;/p&gt;"},{"name":"A5","label":"Os triângulos obtusângulos têm todos os três ângulos obtusos.","incorrect":true,"feedback":"&lt;p&gt;Os triângulos obtusângulos têm apenas um ângulo obtuso, os outros dois são agudos.&lt;/p&gt;"},{"name":"A6","label":"Os triângulos retângulos têm todos os três ângulos retos.","incorrect":true,"feedback":"&lt;p&gt;Os triângulos retângulos têm apenas um ângulo reto, os outros dois são agudos.&lt;/p&gt;"}],"uniques":true},"algorithm":{"name":"trueFalse","template":"Multiple choice – standard","params":{"countCorrect":1,"countIncorrect":2,"showCheckIcon":false}}}</t>
  </si>
  <si>
    <t>Escribe el nombre de los siguientes triángulos según sus ángulos.</t>
  </si>
  <si>
    <t>M4-G-6b-2 | M4-G-6b-1
Triángulo {{A1}} | Triángulo {{A2}}</t>
  </si>
  <si>
    <t>A1 = "rectángulo"
A2 = "acutángulo"</t>
  </si>
  <si>
    <t>&lt;p&gt;Los triángulos se clasifican en &lt;b&gt;acutángulos&lt;/b&gt; (sus tres ángulos son agudos), &lt;b&gt;rectángulos&lt;/b&gt; (tienen un ángulo recto) y &lt;b&gt;obtusángulos&lt;/b&gt; (tienen un ángulo obtuso).&lt;/p&gt;</t>
  </si>
  <si>
    <t>{"id":"M4-G-6b-E-1","stimulus":"&lt;p&gt;Escreva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src=\"https://blueberry-assets.oneclick.es/M4_G_6b_1.svg\"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obtuso).&lt;/p&gt;","seed":{"parameters":[],"calculated":[{"name":"A1","label":"retângulo"},{"name":"A2","label":"acutângulo"}],"uniques":true},"algorithm":{"name":"calculateOperation","template":"Cloze with text"}}</t>
  </si>
  <si>
    <t>Escribe el nombre que reciben los siguientes triángulos según sus ángulos.</t>
  </si>
  <si>
    <t>M4-G-6b-2 | M4-G-6b-3
Triángulo {{A1}} | Triángulo {{A2}}</t>
  </si>
  <si>
    <t>A1 = "rectángulo"
A2 = "obtusángulo"</t>
  </si>
  <si>
    <t>&lt;p&gt;Los triángulos se clasifican en &lt;b&gt;acutángulos&lt;/b&gt; (sus tres ángulos son agudos), &lt;b&gt;rectángulos&lt;/b&gt; (tienen un ángulo recto) y &lt;b&gt;obtusángulos&lt;/b&gt; (tienen un ángulo obtuso).&lt;/p&gt;
Imagen</t>
  </si>
  <si>
    <t>{"id":"M4-G-6b-E-2","stimulus":"&lt;p&gt;Escreva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src=\"https://blueberry-assets.oneclick.es/M4_G_6b_3.svg\"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obtuso).&lt;/p&gt;","seed":{"parameters":[],"calculated":[{"name":"A1","label":"retângulo"},{"name":"A2","label":"obtusângulo"}],"uniques":true},"algorithm":{"name":"calculateOperation","template":"Cloze with text"}}</t>
  </si>
  <si>
    <t>M4-G-6b-1 | M4-G-6b-3
Triángulo {{A1}} | Triángulo {{A2}}</t>
  </si>
  <si>
    <t>A1 = "acutángulo"
A2 = "obtusángulo"</t>
  </si>
  <si>
    <t>{"id":"M4-G-6b-E-3","stimulus":"&lt;p&gt;Escreva o nome dos seguintes triângulos de acordo com seus ângulos.&lt;/p&gt;","template":"&lt;table style=\"width: 100%;\"&gt;&lt;tbody&gt;&lt;tr&gt;&lt;td style=\"width: 50%; text-align: center; border: none;\"&gt;&lt;div style=\"display:flex; justify-content:center;\"&gt;&lt;img src=\"https://blueberry-assets.oneclick.es/M4_G_6b_1.svg\" width=\"300\"&gt;&lt;/img&gt;&lt;/div&gt;&lt;/div&gt;&lt;/td&gt;&lt;td style=\"width: 50%; text-align: center; border: none;\"&gt;&lt;div style=\"display:flex; justify-content:center;\"&gt;&lt;img src=\"https://blueberry-assets.oneclick.es/M4_G_6b_3.svg\" width=\"300\"&gt;&lt;/img&gt;&lt;/div&gt;&lt;/div&gt;&lt;/td&gt;&lt;/tr&gt;&lt;tr&gt;&lt;td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obtuso).&lt;/p&gt;","seed":{"parameters":[],"calculated":[{"name":"A1","label":"acutângulo"},{"name":"A2","label":"obtusângulo"}],"uniques":true},"algorithm":{"name":"calculateOperation","template":"Cloze with text"}}</t>
  </si>
  <si>
    <t>M4-G-7a</t>
  </si>
  <si>
    <t>Clasifica cuadriláteros según a posición de sus lados (cuadrado, rectángulo, rombo, romboide, trapecio y trapezoide)</t>
  </si>
  <si>
    <t>Indica si las siguientes afirmaciones son verdaderas o falsas.
El cuadrado es un paralelogramo con cuatro lados iguales.*
El trapezoide no tiene lados paralelos.*
El trapecio tiene algún lado paralelo a otro.*
El rectángulo es un cuadrilátero que tiene lados iguales dos a dos.*
El rombo no tiene dos pares de lados paralelos.
Los rectángulos solo tienen un par de lados paralelos.
El trapecio tiene los cuatro lados paralelos.
El trapezoide tiene dos lados paralelos.
(se muestran 2 incorrectas y 1 correcta)</t>
  </si>
  <si>
    <t xml:space="preserve">No aplica </t>
  </si>
  <si>
    <t>Los cuadriláteros se clasifican en cuadrados, rectángulos, rombos, romboides, trapecios y trapezoides.</t>
  </si>
  <si>
    <t>&lt;p&gt;Los paralelogramos (cuadrado, rectángulo, rombo y romboide) son los cuadriláteros que tienen lados paralelos dos a dos.&lt;/p&gt;
- Si falla [A5]:
&lt;p&gt;Los lados de un rombo son paralelos 2 a 2.&lt;/p&gt;
- Si falla [A6]:
&lt;p&gt;Los rectángulos tienen 2 pares de lados paralelos.&lt;/p&gt;
- Si falla [A7]:
&lt;p&gt;El trapecio tiene 2 lados paralelos.&lt;/p&gt;
- Si falla [A8]:
&lt;p&gt;El trapezoide no tiene lados paralelos.&lt;/p&gt;</t>
  </si>
  <si>
    <t>{"id":"M4-G-7a-I-1","stimulus":"&lt;p&gt;Indique se as seguintes afirmações são verdadeiras ou falsas.&lt;/p&gt;","hint":"&lt;p&gt;Os quadriláteros são classificados em quadrados, retângulos, losangos, paralelogramos, trapézios e trapezóides (quadriláteros quaisquer).&lt;/p&gt;","feedback":"&lt;p&gt;Os paralelogramos (quadrado, retângulo, losango e paralelogramo) são os quadriláteros que têm lados paralelos dois a dois.&lt;/p&gt;","seed":{"parameters":[],"calculated":[{"name":"A1","label":"Um quadrado é um paralelogramo com quatro lados iguais e quatro ângulos iguais."},{"name":"A2","label":"O trapezóide não tem lados paralelos."},{"name":"A3","label":"O trapézio tem um par de lados paralelos."},{"name":"A4","label":"O retângulo é um quadrilátero que tem lados iguais dois a dois."},{"name":"A5","label":"Um losango não tem dois pares de lados paralelos.","incorrect":true,"feedback":"&lt;p&gt;Os lados de um losango são paralelos dois a dois.&lt;/p&gt;"},{"name":"A6","label":"Os retângulos têm apenas um par de lados paralelos.","incorrect":true,"feedback":"&lt;p&gt;Os retângulos têm dois pares de lados paralelos."},{"name":"A7","label":"Um trapézio tem quatro lados paralelos.","incorrect":true,"feedback":"&lt;p&gt;O trapézio tem um par de lados paralelos.&lt;/p&gt;"},{"name":"A8","label":"O trapezóide tem dois lados paralelos.","incorrect":true,"feedback":"&lt;p&gt;O trapezóide não tem lados paralelos..&lt;/p&gt;"}],"uniques":true},"algorithm":{"name":"trueFalse","template":"Choice matrix – inline","params":{"countCorrect":1,"countIncorrect":2,"showCheckIcon":false,"options":["Verdadeira","Falsa"]}}}</t>
  </si>
  <si>
    <t>Escribe el nombre de los siguientes cuadriláteros.</t>
  </si>
  <si>
    <t>M4-G-7a-1 | M4-G-7a-3 | M4-G-7a-2
{{A1}} | {{A2}} | {{A3}}</t>
  </si>
  <si>
    <t>A1 = Cuadrado
A2 = Rombo
A3 = Rectángulo</t>
  </si>
  <si>
    <t>&lt;p&gt;Los cuadriláteros son figuras geométricas con 4 lados. Pueden ser cuadrados, rectángulos, rombos, romboides, trapecios y trapezoides.&lt;/p&gt;
- Si falla A1:
&lt;p&gt;Es un cuadrado porque sus lados y ángulos son iguales.&lt;/p&gt;
- Si falla A2:
&lt;p&gt;Es un rombo porque sus lados son iguales y sus ángulos son iguales 2 a 2.&lt;/p&gt;
- Si falla A3:
&lt;p&gt;Es un rectángulo porque sus lados son iguales 2 a 2 y sus ángulos son iguales.&lt;/p&gt;</t>
  </si>
  <si>
    <t>{"id":"M4-G-7a-E-1","stimulus":"&lt;p&gt;Escreva o nome dos seguintes quadriláteros.&lt;/p&gt;","template":"&lt;table style=\"width: 100%;\"&gt;&lt;tbody&gt;&lt;tr&gt;&lt;td style=\"width: 33.3333%; text-align: center; border: none;\"&gt;&lt;div style=\"display:flex; justify-content:center;\"&gt;&lt;img src=\"https://blueberry-assets.oneclick.es/M4_G_7a_1.svg\" width=\"300\"&gt;&lt;/img&gt;&lt;/div&gt;&lt;/td&gt;&lt;td style=\"width: 33.3333%; text-align: center; border: none;\"&gt;&lt;div style=\"display:flex; justify-content:center;\"&gt;&lt;img src=\"https://blueberry-assets.oneclick.es/M4_G_7a_3.svg\" width=\"300\"&gt;&lt;/img&gt;&lt;/div&gt;&lt;/td&gt;&lt;td style=\"width: 33.3333%; text-align: center; border: none;\"&gt;&lt;div style=\"display:flex; justify-content:center;\"&gt;&lt;img src=\"https://blueberry-assets.oneclick.es/M4_G_7a_2.svg\"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quaisquer.&lt;/p&gt;","seed":{"parameters":[],"calculated":[{"name":"A1","label":"Quadrado","feedback":"&lt;p&gt;É um quadrado porque seus lados e ângulos são iguais.&lt;/p&gt;"},{"name":"A2","label":"Losango","feedback":"&lt;p&gt;É um losango porque seus 4 lados são iguais e seus ângulos são iguais 2 a 2.&lt;/p&gt;"},{"name":"A3","label":"Retângulo","feedback":"&lt;p&gt;É um retângulo porque seus lados são iguais 2 a 2 e seus 4 ângulos são iguais.&lt;/p&gt;"}],"uniques":true},"algorithm":{"name":"calculateOperation","template":"Cloze with text"}}</t>
  </si>
  <si>
    <t>M4-G-7a-5 | M4-G-7a-6 | M4-G-7a-1
{{A1}} | {{A2}} | {{A3}}</t>
  </si>
  <si>
    <t>A1 = Trapecio
A2 = Trapezoide
A3 = Cuadrado</t>
  </si>
  <si>
    <t>&lt;p&gt;Los cuadriláteros son figuras geométricas con 4 lados. Pueden ser cuadrados, rectángulos, rombos, romboides, trapecios y trapezoides.&lt;/p&gt;
- Si falla A1:
&lt;p&gt;Es un trapecio porque 2 de sus lados son paralelos.&lt;/p&gt;
- Si falla A2:
&lt;p&gt;Es un trapezoide porque ninguno de sus lados es paralelo a otro.&lt;/p&gt;
- Si falla A3:
&lt;p&gt;Es un cuadrado porque sus lados y ángulos son iguales.&lt;/p&gt;</t>
  </si>
  <si>
    <t>{"id":"M4-G-7a-E-2","stimulus":"&lt;p&gt;Escreva o nome dos seguintes quadriláteros.&lt;/p&gt;","template":"&lt;table style=\"width: 100%;\"&gt;&lt;tbody&gt;&lt;tr&gt;&lt;td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src=\"https://blueberry-assets.oneclick.es/M4_G_7a_6.svg\" width=\"300\"&gt;&lt;/img&gt;&lt;/div&gt;&lt;/td&gt;&lt;td style=\"width: 33.3333%; text-align: center; border: none;\"&gt;&lt;div style=\"display:flex; justify-content:center;\"&gt;&lt;img src=\"https://blueberry-assets.oneclick.es/M4_G_7a_1.svg\"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quaisquer.&lt;/p&gt;","seed":{"parameters":[],"calculated":[{"name":"A1","label":"Trapézio","feedback":"&lt;p&gt;É um trapézio porque 2 de seus lados são paralelos.&lt;/p&gt;"},{"name":"A2","label":"Quadrilátero qualquer","feedback":"&lt;p&gt;É um quadrilátero qualquer porque nenhum de seus lados é paralelo ao outro.&lt;/p&gt;"},{"name":"A3","label":"Quadrado","feedback":"&lt;p&gt;É um quadrado porque seus lados e ângulos são iguais.&lt;/p&gt;"}],"uniques":true},"algorithm":{"name":"calculateOperation","template":"Cloze with text"}}</t>
  </si>
  <si>
    <t>M4-G-7a-2 | M4-G-7a-5 | M4-G-7a-4
{{A1}} | {{A2}} | {{A3}}</t>
  </si>
  <si>
    <t>A1 = Rectángulo
A2 = Trapecio
A3 = Romboide</t>
  </si>
  <si>
    <t>&lt;p&gt;Los cuadriláteros son figuras geométricas con 4 lados. Pueden ser cuadrados, rectángulos, rombos, romboides, trapecios y trapezoides.&lt;/p&gt;
- Si falla A3:
&lt;p&gt;Es un rectángulo porque sus lados son iguales 2 a 2 y sus ángulos son iguales.&lt;/p&gt;
- Si falla A2:
&lt;p&gt;Es un trapecio porque 2 de sus lados son paralelos.&lt;/p&gt;
- Si falla A3:
&lt;p&gt;Es un romboide porque sus lados y sus ángulos son iguales 2 a 2.&lt;/p&gt;</t>
  </si>
  <si>
    <t>{"id":"M4-G-7a-E-3","stimulus":"&lt;p&gt;Escreva o nome dos seguintes quadriláteros.&lt;/p&gt;","template":"&lt;table style=\"width: 100%;\"&gt;&lt;tbody&gt;&lt;tr&gt;&lt;td style=\"width: 33.3333%; text-align: center; border: none;\"&gt;&lt;div style=\"display:flex; justify-content:center;\"&gt;&lt;img src=\"https://blueberry-assets.oneclick.es/M4_G_7a_2.svg\" width=\"300\"&gt;&lt;/img&gt;&lt;/div&gt;&lt;/td&gt;&lt;td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src=\"https://blueberry-assets.oneclick.es/M4_G_7a_4.svg\"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quaisquer.&lt;/p&gt;","seed":{"parameters":[],"calculated":[{"name":"A1","label":"Retângulo","feedback":"&lt;p&gt;É um retângulo porque seus lados são iguais 2 a 2 e seus 4 ângulos são iguais.&lt;/p&gt;"},{"name":"A2","label":"Trapézio","feedback":"&lt;p&gt;É um trapézio porque 2 de seus lados são paralelos.&lt;/p&gt;"},{"name":"A3","label":"Paralelogramo","feedback":"&lt;p&gt;É um paralelogramo porque seus lados e ângulos são iguais 2 a 2.&lt;/p&gt;"}],"uniques":true},"algorithm":{"name":"calculateOperation","template":"Cloze with text"}}</t>
  </si>
  <si>
    <t>M4-G-8a</t>
  </si>
  <si>
    <t>Percibe la concavidad y convexidad de los polígonos</t>
  </si>
  <si>
    <t>Selecciona los polígonos convexos.
M4-G-8a-1*
M4-G-8a-2*
M4-G-8a-3*
M4-G-8a-4*
M4-G-8a-5
M4-G-8a-6
M4-G-8a-7
M4-G-8a-8
(se ven 4 polígonos, 2 correctos)</t>
  </si>
  <si>
    <t>Un polígono es cóncavo si alguno de sus ángulos interiores mide más de 180°. Si no, es un polígono convexo.</t>
  </si>
  <si>
    <t>{"id":"M4-G-8a-I-1","stimulus":"&lt;p&gt;Selecione os polígonos convexos.&lt;/p&gt;","hint":"&lt;p&gt;Um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width=\"200\"&gt;&lt;/img&gt;&lt;/div&gt;"},{"name":"A2","label":"&lt;div style=\"display:flex; justify-content:center;\"&gt;&lt;img src=\"https://blueberry-assets.oneclick.es/M4_G_8a_2.svg\" width=\"200\"&gt;&lt;/img&gt;&lt;/div&gt;"},{"name":"A3","label":"&lt;div style=\"display:flex; justify-content:center;\"&gt;&lt;img src=\"https://blueberry-assets.oneclick.es/M4_G_8a_3.svg\" width=\"200\"&gt;&lt;/img&gt;&lt;/div&gt;"},{"name":"A4","label":"&lt;div style=\"display:flex; justify-content:center;\"&gt;&lt;img src=\"https://blueberry-assets.oneclick.es/M4_G_8a_4.svg\" width=\"200\"&gt;&lt;/img&gt;&lt;/div&gt;"},{"name":"A5","label":"&lt;div style=\"display:flex; justify-content:center;\"&gt;&lt;img src=\"https://blueberry-assets.oneclick.es/M4_G_8a_5.svg\" width=\"200\"&gt;&lt;/img&gt;&lt;/div&gt;","incorrect":true},{"name":"A6","label":"&lt;div style=\"display:flex; justify-content:center;\"&gt;&lt;img src=\"https://blueberry-assets.oneclick.es/M4_G_8a_6.svg\" width=\"200\"&gt;&lt;/img&gt;&lt;/div&gt;","incorrect":true},{"name":"A7","label":"&lt;div style=\"display:flex; justify-content:center;\"&gt;&lt;img src=\"https://blueberry-assets.oneclick.es/M4_G_8a_7.svg\" width=\"200\"&gt;&lt;/img&gt;&lt;/div&gt;","incorrect":true},{"name":"A8","label":"&lt;div style=\"display:flex; justify-content:center;\"&gt;&lt;img src=\"https://blueberry-assets.oneclick.es/M4_G_8a_8.svg\" width=\"200\"&gt;&lt;/img&gt;&lt;/div&gt;","incorrect":true}],"uniques":true},"algorithm":{"name":"trueFalse","template":"Multiple choice – multiple response","params":{"countCorrect":2,"countIncorrect":2,"showCheckIcon":false,"columns":2}}}</t>
  </si>
  <si>
    <t>Selecciona los polígonos cóncavos.
M4-G-8a-1
M4-G-8a-2
M4-G-8a-3
M4-G-8a-4
M4-G-8a-5*
M4-G-8a-6*
M4-G-8a-7*
M4-G-8a-8*
(se ven 4 polígonos, 2 correctos)</t>
  </si>
  <si>
    <t>&lt;p&gt;Un polígono es cóncavo si alguno de sus ángulos interiores mide más de 180°. Si no, es un polígono convexo.&lt;/p&gt;</t>
  </si>
  <si>
    <t>{"id":"M4-G-8a-I-2","stimulus":"&lt;p&gt;Selecione os polígonos côncavos.&lt;/p&gt;","hint":"&lt;p&gt;Um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width=\"200\"&gt;&lt;/img&gt;&lt;/div&gt;","incorrect":true},{"name":"A2","label":"&lt;div style=\"display:flex; justify-content:center;\"&gt;&lt;img src=\"https://blueberry-assets.oneclick.es/M4_G_8a_2.svg\" width=\"200\"&gt;&lt;/img&gt;&lt;/div&gt;","incorrect":true},{"name":"A3","label":"&lt;div style=\"display:flex; justify-content:center;\"&gt;&lt;img src=\"https://blueberry-assets.oneclick.es/M4_G_8a_3.svg\" width=\"200\"&gt;&lt;/img&gt;&lt;/div&gt;","incorrect":true},{"name":"A4","label":"&lt;div style=\"display:flex; justify-content:center;\"&gt;&lt;img src=\"https://blueberry-assets.oneclick.es/M4_G_8a_4.svg\" width=\"200\"&gt;&lt;/img&gt;&lt;/div&gt;","incorrect":true},{"name":"A5","label":"&lt;div style=\"display:flex; justify-content:center;\"&gt;&lt;img src=\"https://blueberry-assets.oneclick.es/M4_G_8a_5.svg\" width=\"200\"&gt;&lt;/img&gt;&lt;/div&gt;"},{"name":"A6","label":"&lt;div style=\"display:flex; justify-content:center;\"&gt;&lt;img src=\"https://blueberry-assets.oneclick.es/M4_G_8a_6.svg\" width=\"200\"&gt;&lt;/img&gt;&lt;/div&gt;"},{"name":"A7","label":"&lt;div style=\"display:flex; justify-content:center;\"&gt;&lt;img src=\"https://blueberry-assets.oneclick.es/M4_G_8a_7.svg\" width=\"200\"&gt;&lt;/img&gt;&lt;/div&gt;"},{"name":"A8","label":"&lt;div style=\"display:flex; justify-content:center;\"&gt;&lt;img src=\"https://blueberry-assets.oneclick.es/M4_G_8a_8.svg\" width=\"200\"&gt;&lt;/img&gt;&lt;/div&gt;"}],"uniques":true},"algorithm":{"name":"trueFalse","template":"Multiple choice – multiple response","params":{"countCorrect":2,"countIncorrect":2,"showCheckIcon":false,"columns":2}}}</t>
  </si>
  <si>
    <t>Indica si estos polígonos son cóncavos o convexos.</t>
  </si>
  <si>
    <t>{{Q1}} | {{Q2}} | {{Q3}}
Polígono {{A1}} | Polígono {{A2}} | Polígono {{A3}}</t>
  </si>
  <si>
    <t>Q1 = list = M4-G-8a-5, M4-G-8a-6, M4-G-8a-7, M4-G-8a-8
Q2 = list = M4-G-8a-5, M4-G-8a-6, M4-G-8a-7, M4-G-8a-8
Q3 = list = M4-G-8a-1, M4-G-8a-2, M4-G-8a-3, M4-G-8a-4</t>
  </si>
  <si>
    <t>A1 = "Cóncavo"
A2 = "Cóncavo"
A3 = "Convexo"</t>
  </si>
  <si>
    <t>{
    "id": "M4-G-8a-E-1",
    "stimulus": "&lt;p&gt;Indique se esses polígonos são côncavos ou convexos.&lt;/p&gt;",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"M4_G_8a_5.svg",
                    "M4_G_8a_6.svg",
                    "M4_G_8a_7.svg",
                    "M4_G_8a_8.svg"
                ]
            },
            {
                "name": "Q3",
                "label": null,
                "list": [
                    "M4_G_8a_1.svg",
                    "M4_G_8a_2.svg",
                    "M4_G_8a_3.svg",
                    "M4_G_8a_4.svg"
                ]
            }
        ],
        "calculated": [
            {
                "name": "A1",
                "label": "côncavo"
            },
            {
                "name": "A2",
                "label": "côncavo"
            },
            {
                "name": "A3",
                "label": "convexo"
            }
        ],
        "uniques": true
    },
    "algorithm": {
        "name": "calculateOperation",
        "template": "Cloze with text"
    }
}</t>
  </si>
  <si>
    <t>Escribe si estos polígonos son &lt;i&gt;cóncavos&lt;/i&gt; o &lt;i&gt;convexos.&lt;/i&gt;</t>
  </si>
  <si>
    <t>Q1 = list = M4-G-8a-1, M4-G-8a-2, M4-G-8a-3, M4-G-8a-4
Q2 = list = M4-G-8a-1, M4-G-8a-2, M4-G-8a-3, M4-G-8a-4
Q3 = list = M4-G-8a-5, M4-G-8a-6, M4-G-8a-7, M4-G-8a-8</t>
  </si>
  <si>
    <t xml:space="preserve">A1 = "Convexo"
A2 = "Convexo"
A3 = "Cóncavo"
</t>
  </si>
  <si>
    <t>{
    "id": "M4-G-8a-E-2",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"M4_G_8a_1.svg",
                    "M4_G_8a_2.svg",
                    "M4_G_8a_3.svg",
                    "M4_G_8a_4.svg"
                ]
            },
            {
                "name": "Q2",
                "label": null,
                "list": [
                    "M4_G_8a_1.svg",
                    "M4_G_8a_2.svg",
                    "M4_G_8a_3.svg",
                    "M4_G_8a_4.svg"
                ]
            },
            {
                "name": "Q3",
                "label": null,
                "list": [
                    "M4_G_8a_5.svg",
                    "M4_G_8a_6.svg",
                    "M4_G_8a_7.svg",
                    "M4_G_8a_8.svg"
                ]
            }
        ],
        "calculated": [
            {
                "name": "A1",
                "label": "convexo"
            },
            {
                "name": "A2",
                "label": "convexo"
            },
            {
                "name": "A3",
                "label": "côncavo"
            }
        ],
        "uniques": true
    },
    "algorithm": {
        "name": "calculateOperation",
        "template": "Cloze with text"
    }
}</t>
  </si>
  <si>
    <t>Q1 = list = M4-G-8a-5, M4-G-8a-6, M4-G-8a-7, M4-G-8a-8
Q2 = list = M4-G-8a-1, M4-G-8a-2, M4-G-8a-3, M4-G-8a-4
Q3 = list = M4-G-8a-5, M4-G-8a-6, M4-G-8a-7, M4-G-8a-8</t>
  </si>
  <si>
    <t>A1 = "Cóncavo"
A2 = "Convexo"
A3 = "Cóncavo"</t>
  </si>
  <si>
    <t>{
    "id": "M4-G-8a-E-3",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"M4_G_8a_1.svg",
                    "M4_G_8a_2.svg",
                    "M4_G_8a_3.svg",
                    "M4_G_8a_4.svg"
                ]
            },
            {
                "name": "Q3",
                "label": null,
                "list": [
                    "M4_G_8a_5.svg",
                    "M4_G_8a_6.svg",
                    "M4_G_8a_7.svg",
                    "M4_G_8a_8.svg"
                ]
            }
        ],
        "calculated": [
            {
                "name": "A1",
                "label": "côncavo"
            },
            {
                "name": "A2",
                "label": "convexo"
            },
            {
                "name": "A3",
                "label": "côncavo"
            }
        ],
        "uniques": true
    },
    "algorithm": {
        "name": "calculateOperation",
        "template": "Cloze with text"
    }
}</t>
  </si>
  <si>
    <t>M4-G-9a</t>
  </si>
  <si>
    <t>Reconoce los elementos básicos relacionados con la circunferencia y el círculo (centro, radio, diámetro, arco, cuerda, sector circular)</t>
  </si>
  <si>
    <t>Une cada definición con el elemento de la circunferencia al que hace referencia.
El segmento de recta que pasa por el centro de la circunferencia y la divide en dos partes iguales. - Diámetro
El punto que se encuentra a la misma distancia de todos los puntos de la circunferencia. - Centro
El segmento que une el centro con un punto cualquiera de la circunferencia. - Radio</t>
  </si>
  <si>
    <t>Los elementos básicos de una circunferencia son:
Imagen M4-G-9a-1</t>
  </si>
  <si>
    <t>&lt;p&gt;Los elementos básicos de una circunferencia son el centro, el radio, el diámetro, la cuerda, el arco, la tangente y el sector circular.&lt;/p&gt;
Imagen M4-G-9a-1</t>
  </si>
  <si>
    <t>{"id":"M4-G-9a-I-1","stimulus":"&lt;p&gt;Arraste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width=\"350\"&gt;&lt;/img&gt;&lt;/div&gt;","seed":{"parameters":[],"calculated":[{"name":"A1","label":"O segmento de reta que passa pelo centro da circunferência e a divide em duas partes iguais.","function":"Diâmetro"},{"name":"A2","label":"O ponto que está a uma mesma distância de todos os pontos da circunferência.","function":"Centro"},{"name":"A3","label":"O segmento que une o centro com qualquer ponto da circunferência.","function":"Raio"}],"isNumToWords":true,"uniques":true},"algorithm":{"name":"linkOperationResult","params":{"invert":true},"template":"Match list"}}</t>
  </si>
  <si>
    <t>Une cada definición con el elemento de la circunferencia al que hace referencia.
Un segmento que une dos puntos de la circunferencia sin pasar por el centro. - Cuerda
Una porción del círculo limitada por dos radios y su arco. - Sector circular
Una parte de la circunferencia comprendida entre dos de sus puntos. - Arco</t>
  </si>
  <si>
    <t>{"id":"M4-G-9a-I-2","stimulus":"&lt;p&gt;Arraste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width=\"350\"&gt;&lt;/img&gt;&lt;/div&gt;","seed":{"parameters":[],"calculated":[{"name":"A1","label":"Um segmento que une dois pontos na circunferência sem passar pelo centro.","function":"Corda"},{"name":"A2","label":"Uma parte do círculo limitada por dois raios e seu arco.","function":"Setor circular"},{"name":"A3","label":"Uma parte da circunferência delimitada por dois de seus pontos.","function":"Arco"}],"uniques":true},"algorithm":{"name":"linkOperationResult","params":{"invert":true},"template":"Match list"}}</t>
  </si>
  <si>
    <t>Arrastra el nombre de los elementos señalados en esta circunferencia.
Imagen: M4-G-9a-2</t>
  </si>
  <si>
    <t>Label image with drag and drop</t>
  </si>
  <si>
    <t>A1 = "centro"
A2 = "radio"
Distractores:
"diámetro"
"arco"</t>
  </si>
  <si>
    <t>Arrastra a su lugar el &lt;i&gt;centro&lt;/i&gt; y el &lt;i&gt;radio.&lt;/i&gt;</t>
  </si>
  <si>
    <t>&lt;p&gt;Los elementos básicos de una circunferencia son el centro, el radio, el diámetro y el arco.&lt;/p&gt;
-Si falla A1
&lt;p&gt;El &lt;b&gt;centro&lt;/b&gt; es el punto equidistante a todos los puntos de la circunferencia.&lt;/p&gt;
- SI falla A2
&lt;p&gt;El &lt;b&gt;radio&lt;/b&gt; une el centro de la circunferencia con un punto cualquiera de la misma.&lt;/p&gt;</t>
  </si>
  <si>
    <t>{"id":"M4-G-9a-E-1","stimulus":"&lt;p&gt;Arraste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dela.&lt;/p&gt;"},{"name":"A2","label":"Centro","feedback":"&lt;p&gt;O &lt;b&gt;centro&lt;/b&gt; é o ponto equidistante de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t>
  </si>
  <si>
    <t>Arrastra el nombre de los elementos señalados en esta circunferencia.
Imagen: M4-G-9a-3</t>
  </si>
  <si>
    <t>A1 = "radio"
A2 = "diámetro"
Distractores:
"centro"
"arco"</t>
  </si>
  <si>
    <t>Arrastra a su lugar el &lt;i&gt;radio&lt;/i&gt; y el &lt;i&gt;diámetro.&lt;/i&gt;</t>
  </si>
  <si>
    <t>&lt;p&gt;Los elementos básicos de una circunferencia son el centro, el radio, el diámetro y el arco.&lt;/p&gt;
- SI falla A1
&lt;p&gt;El &lt;b&gt;radio&lt;/b&gt; une el centro de la circunferencia con un punto cualquiera de la misma.&lt;/p&gt;
- SI falla A2
&lt;p&gt;El &lt;b&gt;diámetro&lt;/b&gt; pasa por el centro de la circunferencia y la divide en dos partes iguales.&lt;/p&gt;</t>
  </si>
  <si>
    <t>{"id":"M4-G-9a-E-2","stimulus":"&lt;p&gt;Arraste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t>
  </si>
  <si>
    <t>Arrastra el nombre de los elementos señalados en esta circunferencia.
Imagen: M4-G-9a-4</t>
  </si>
  <si>
    <t>A1 = "diámetro"
A2 = "arco"
distractores:
"radio"
"centro"</t>
  </si>
  <si>
    <t>Arrastra a su lugar el &lt;i&gt;diámetro&lt;/i&gt; y el &lt;i&gt;arco.&lt;/i&gt;</t>
  </si>
  <si>
    <t>&lt;p&gt;Los elementos básicos de una circunferencia son el centro, el radio, el diámetro y el arco.&lt;/p&gt;
- SI falla A1
&lt;p&gt;El &lt;b&gt;diámetro&lt;/b&gt; pasa por el centro de la circunferencia y la divide en dos partes iguales.&lt;/p&gt;
- SI falla A2
&lt;p&gt;El &lt;b&gt;arco&lt;/b&gt; es la parte de la circunferencia que se encuentra comprendida entre dos puntos cualesquiera de la misma.&lt;/p&gt;</t>
  </si>
  <si>
    <t>{"id":"M4-G-9a-E-3","stimulus":"&lt;p&gt;Arraste o nome dos elementos indicados nesta circunferência.&lt;/p&gt;","hint":"&lt;p&gt;Arraste o &lt;i&gt;diâmetro&lt;/i&gt; e o &lt;i&gt;arco&lt;/i&gt; para o local correto.&lt;/p&gt;","feedback":"&lt;p&gt;Os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a parte da circunferência que está delimitada por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t>
  </si>
  <si>
    <t>M4-G-9b</t>
  </si>
  <si>
    <t>Diferencia entre circunferencia y círculo</t>
  </si>
  <si>
    <t>Selecciona la circunferencia.
M4-G-9b-1*
M4-G-9b-2
M4-G-9b-3
M4-G-9b-4
M4-G-9b-5
M4-G-9b-6
(Se ven 3)</t>
  </si>
  <si>
    <t>Una circunferencia es una línea curva cerrada, en la que todos sus puntos se encuentran a la misma distancia del centro.</t>
  </si>
  <si>
    <t>&lt;p&gt;Una circunferencia es una línea curva cerrada, en la que todos sus puntos se encuentran a la misma distancia del centro.&lt;/p&gt;
A2 = Esta figura es un círculo.
A3 = Esta figura es un cuadrado.
A4 = Esta figura es un pentágono.
A5 = Esta figura es un triángulo.
A6 = Esta figura es un trapecio.</t>
  </si>
  <si>
    <t>{"id":"M4-G-9b-I-1","stimulus":"&lt;p&gt;Selecione 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src=\"https://blueberry-assets.oneclick.es/M4_G_9b_1.svg\" width=\"300\"&gt;&lt;/img&gt;&lt;/div&gt;"},{"name":"A2","label":"&lt;div style=\"display:flex; justify-content:center;\"&gt;&lt;img src=\"https://blueberry-assets.oneclick.es/M4_G_9b_2.svg\" width=\"300\"&gt;&lt;/img&gt;&lt;/div&gt;","incorrect":true,"feedback":"Esta figura é um círculo."},{"name":"A3","label":"&lt;div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t>
  </si>
  <si>
    <t>Selecciona el círculo.
M4-G-9b-1
M4-G-9b-2*
M4-G-9b-3
M4-G-9b-4
M4-G-9b-5
M4-G-9b-6
(Se ven 3)</t>
  </si>
  <si>
    <t>Un círculo está formado por una circunferencia y su interior.</t>
  </si>
  <si>
    <t>&lt;p&gt;Un círculo está formado por una circunferencia y su interior.&lt;/p&gt;
A1 = 
A3 = Esta figura es un cuadrado.
A4 = Esta figura es un pentágono.
A5 = Esta figura es un triángulo.
A6 = Esta figura es un trapecio.</t>
  </si>
  <si>
    <t>{"id":"M4-G-9b-I-2","stimulus":"&lt;p&gt;Selecione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src=\"https://blueberry-assets.oneclick.es/M4_G_9b_1.svg\" width=\"300\"&gt;&lt;/img&gt;&lt;/div&gt;","incorrect":true,"feedback":"Esta figura é uma circunferência."},{"name":"A2","label":"&lt;div style=\"display:flex; justify-content:center;\"&gt;&lt;img src=\"https://blueberry-assets.oneclick.es/M4_G_9b_2.svg\" width=\"300\"&gt;&lt;/img&gt;&lt;/div&gt;"},{"name":"A3","label":"&lt;div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t>
  </si>
  <si>
    <t>Elige los objetos con forma de circunferencia.
M4-G-9b-7*
M4-G-9b-8*
M4-G-9b-9*
M4-G-9b-10
M4-G-9b-11
M4-G-9b-12
(se ven 3 opciones, 2 correctas)</t>
  </si>
  <si>
    <t>&lt;p&gt;Una circunferencia es una línea curva cerrada, en la que todos sus puntos se encuentran a la misma distancia del centro.&lt;/p&gt;</t>
  </si>
  <si>
    <t>{"id":"M4-G-9b-E-1","stimulus":"&lt;p&gt;Escolha os objetos em forma de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src=\"https://blueberry-assets.oneclick.es/M4_G_9b_7.svg\" width=\"300\"&gt;&lt;/img&gt;&lt;/div&gt;"},{"name":"A2","label":"&lt;div style=\"display:flex; justify-content:center;\"&gt;&lt;img src=\"https://blueberry-assets.oneclick.es/M4_G_9b_8.svg\" width=\"300\"&gt;&lt;/img&gt;&lt;/div&gt;"},{"name":"A3","label":"&lt;div style=\"display:flex; justify-content:center;\"&gt;&lt;img src=\"https://blueberry-assets.oneclick.es/M4_G_9b_9.svg\" width=\"300\"&gt;&lt;/img&gt;&lt;/div&gt;"},{"name":"A4","label":"&lt;div style=\"display:flex; justify-content:center;\"&gt;&lt;img src=\"https://blueberry-assets.oneclick.es/M4_G_9b_10.svg\" width=\"300\"&gt;&lt;/img&gt;&lt;/div&gt;","incorrect":true},{"name":"A5","label":"&lt;div style=\"display:flex; justify-content:center;\"&gt;&lt;img src=\"https://blueberry-assets.oneclick.es/M4_G_9b_11.svg\" width=\"300\"&gt;&lt;/img&gt;&lt;/div&gt;","incorrect":true},{"name":"A6","label":"&lt;div style=\"display:flex; justify-content:center;\"&gt;&lt;img src=\"https://blueberry-assets.oneclick.es/M4_G_9b_12.svg\" width=\"300\"&gt;&lt;/img&gt;&lt;/div&gt;","incorrect":true}],"uniques":true},"algorithm":{"name":"trueFalse","template":"Multiple choice – multiple response","params":{"countCorrect":2,"countIncorrect":1,"showCheckIcon":false,"columns":3}}}</t>
  </si>
  <si>
    <t>Elige los objetos con forma de círculo.
M4-G-9b-7
M4-G-9b-8
M4-G-9b-9
M4-G-9b-10*
M4-G-9b-11*
M4-G-9b-12*
(se ven 3 opciones, 2 correctas)</t>
  </si>
  <si>
    <t>&lt;p&gt;Un círculo está formado por una circunferencia y su interior.&lt;/p&gt;</t>
  </si>
  <si>
    <t>{"id":"M4-G-9b-E-2","stimulus":"&lt;p&gt;Escolha os objetos em forma de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src=\"https://blueberry-assets.oneclick.es/M4_G_9b_7.svg\" width=\"300\"&gt;&lt;/img&gt;&lt;/div&gt;","incorrect":true},{"name":"A2","label":"&lt;div style=\"display:flex; justify-content:center;\"&gt;&lt;img src=\"https://blueberry-assets.oneclick.es/M4_G_9b_8.svg\" width=\"300\"&gt;&lt;/img&gt;&lt;/div&gt;","incorrect":true},{"name":"A3","label":"&lt;div style=\"display:flex; justify-content:center;\"&gt;&lt;img src=\"https://blueberry-assets.oneclick.es/M4_G_9b_9.svg\" width=\"300\"&gt;&lt;/img&gt;&lt;/div&gt;","incorrect":true},{"name":"A4","label":"&lt;div style=\"display:flex; justify-content:center;\"&gt;&lt;img src=\"https://blueberry-assets.oneclick.es/M4_G_9b_10.svg\" width=\"300\"&gt;&lt;/img&gt;&lt;/div&gt;"},{"name":"A5","label":"&lt;div style=\"display:flex; justify-content:center;\"&gt;&lt;img src=\"https://blueberry-assets.oneclick.es/M4_G_9b_11.svg\" width=\"300\"&gt;&lt;/img&gt;&lt;/div&gt;"},{"name":"A6","label":"&lt;div style=\"display:flex; justify-content:center;\"&gt;&lt;img src=\"https://blueberry-assets.oneclick.es/M4_G_9b_12.svg\" width=\"300\"&gt;&lt;/img&gt;&lt;/div&gt;"}],"uniques":true},"algorithm":{"name":"trueFalse","template":"Multiple choice – multiple response","params":{"countCorrect":2,"countIncorrect":1,"showCheckIcon":false,"columns":3}}}</t>
  </si>
  <si>
    <t>M4-G-17a</t>
  </si>
  <si>
    <t>Calcula el perímetro de figuras planas</t>
  </si>
  <si>
    <t>¿Cuál es el perímetro de este pentágono regular?
(Imagen M4-G-17a-1: Se etiqueta solo un lado con "{{Q1}} cm")
A1 = {{Q1}} + {{Q1}} + {{Q1}} + {{Q1}} + {{Q1}} = {{T1}} cm*
A2 = {{Q1}} + {{Q1}} + {{Q1}} + {{Q1}} + {{Q1}} = {{T2}} cm
A3 = {{Q1}} + {{Q1}} + {{Q1}} + {{Q1}} = {{T3}} cm
A4 = {{Q1}} + {{Q1}} + {{Q1}} + {{Q1}} + {{Q1}} + {{Q1}} = {{T2}} cm
(Se ven 3)</t>
  </si>
  <si>
    <t>SI</t>
  </si>
  <si>
    <t>Q1 = Min = 3; Max = 10; Step = 1</t>
  </si>
  <si>
    <t>T1 = 5*{{Q1}}
T2 = 6*{{Q1}}
T3 = 4*{{Q1}}</t>
  </si>
  <si>
    <t>&lt;p&gt;El perímetro de un polígono se obtiene sumando las longitudes de todos sus lados.&lt;/p&gt;</t>
  </si>
  <si>
    <t>{"id":"M4-G-17a-I-1","stimulus":"&lt;p&gt;Qual é o perímetro desse pentágono regular?&lt;/p&gt;&lt;div style=\"display:flex; justify-content:center;\"&gt;&lt;div class=\"lemo-fixed-to-responsive\" style=\"max-width: 250px;max-height: 250px;position: relative;width: 100%;display: inline-block;\"&gt;&lt;img src=\"https://blueberry-assets.oneclick.es/M4_G_17a_1.svg\" alt=\"\" tabindex=\"0\"&gt;&lt;/img&gt;&lt;div class=\"lemo-graphie-container\" style=\"position: absolute;top: 0;left: 0;width: 100%;height: 100%;\"&gt;&lt;div class=\"lemo-graphie\" style=\"position: relative; width: 100%; height: 100%;\"&gt;&lt;span class=\"lemo-graphie-label\" style=\"position: absolute; left: 67%; top: 19%; transform:rotate(35deg);\"&gt;{{Q1}} cm&lt;/span&gt;&lt;/div&gt;&lt;/div&gt;&lt;/div&gt;&lt;/div&gt;","hint":"&lt;p&gt;O perímetro de um polígono é obtido somando-se as medidas de todos os seus lados.&lt;/p&gt;","feedback":"&lt;p&gt;O perímetro de um polígono é obtido somando-se as medidas de todos os seus lados.&lt;/p&gt;","seed":{"parameters":[{"name":"Q1","label":null,"min":3,"max":10,"step":1}],"calculated":[{"name":"T1","label":"{{function}}","function":"5*{{Q1}}","temp":true},{"name":"T2","label":"{{function}}","function":"6*{{Q1}}","temp":true},{"name":"T3","label":"{{function}}","function":"4*{{Q1}}","temp":true},{"name":"A1","label":"{{Q1}} + {{Q1}} + {{Q1}} + {{Q1}} + {{Q1}} = {{T1}} cm"},{"name":"A2","label":"{{Q1}} + {{Q1}} + {{Q1}} + {{Q1}} + {{Q1}} = {{T2}} cm","incorrect":true},{"name":"A3","label":"{{Q1}} + {{Q1}} + {{Q1}} + {{Q1}} = {{T3}} cm","incorrect":true},{"name":"A4","label":"{{Q1}} + {{Q1}} + {{Q1}} + {{Q1}} + {{Q1}} + {{Q1}} = {{T2}} cm","incorrect":true}],"uniques":true},"algorithm":{"name":"trueFalse","template":"Multiple choice – standard","params":{"countCorrect":1,"countIncorrect":2,"showCheckIcon":false}}}</t>
  </si>
  <si>
    <t>¿Cuál es el perímetro de este triángulo?
(Imagen M4-G-17a-2. La base etiquetada con  "{{T1}} cm" y uno de los lados iguales, con "{{T2}} cm")
A1 = {{T1}} + {{T2}} + {{T2}} = {{T3}} cm*
A2 = {{T1}} + {{T2}} + {{T2}} = {{T4}} cm
A3 = {{T1}} + {{T1}} + {{T2}} = {{T5}} cm
A4 = {{T1}} + {{T2}} + {{T2}} = {{T5}} cm
(se muestran 3 opciones)</t>
  </si>
  <si>
    <t>Q1 = List = 1, 2, 3, 4, 5</t>
  </si>
  <si>
    <t>T1 = 2*{{Q1}}
T2 = 3*{{Q1}}
T3 = 8*{{Q1}}
T4 = 5*{{Q1}}
T5 = 7*{{Q1}}</t>
  </si>
  <si>
    <t>{"id":"M4-G-17a-I-2","stimulus":"&lt;p&gt;Qual é o perímetro desse triângulo?&lt;/p&gt;&lt;div style=\"display:flex; justify-content:center;\"&gt;&lt;div class=\"lemo-fixed-to-responsive\" style=\"max-width: 250px;max-height: 250px;position: relative;width: 100%;display: inline-block;\"&gt;&lt;img src=\"https://blueberry-assets.oneclick.es/M4_G_17a_2.svg\" alt=\"\" tabindex=\"0\"&gt;&lt;/img&gt;&lt;div class=\"lemo-graphie-container\" style=\"position: absolute;top: 0;left: 0;width: 100%;height: 100%;\"&gt;&lt;div class=\"lemo-graphie\" style=\"position: relative; width: 100%; height: 100%;\"&gt;&lt;span class=\"lemo-graphie-label\" style=\"position: absolute; left: 65%; top: 45%; transform:rotate(70deg);\"&gt;{{T2}} cm&lt;/span&gt;&lt;span class=\"lemo-graphie-label\" style=\"position: absolute; left: 44%; top: 91%;\"&gt;{{T1}} cm&lt;/span&gt;&lt;/div&gt;&lt;/div&gt;&lt;/div&gt;&lt;/div&gt;","hint":"&lt;p&gt;O perímetro de um polígono é obtido somando-se as medidas de todos os seus lados.&lt;/p&gt;","feedback":"&lt;p&gt;O perímetro de um polígono é obtido somando-se as medidas de todos os seus lados.&lt;/p&gt;","seed":{"parameters":[{"name":"Q1","label":null,"list":[1,2,3,4,5]}],"calculated":[{"name":"T1","label":"{{function}}","function":"2*{{Q1}}","temp":true},{"name":"T2","label":"{{function}}","function":"3*{{Q1}}","temp":true},{"name":"T3","label":"{{function}}","function":"8*{{Q1}}","temp":true},{"name":"T4","label":"{{function}}","function":"5*{{Q1}}","temp":true},{"name":"T5","label":"{{function}}","function":"7*{{Q1}}","temp":true},{"name":"A1","label":"{{T1}} + {{T2}} + {{T2}} = {{T3}} cm"},{"name":"A2","label":"{{T1}} + {{T2}} + {{T2}} = {{T4}} cm","incorrect":true},{"name":"A3","label":"{{T1}} + {{T1}} + {{T2}} = {{T5}} cm","incorrect":true},{"name":"A4","label":"{{T1}} + {{T2}} + {{T2}} = {{T5}} cm","incorrect":true}],"uniques":true},"algorithm":{"name":"trueFalse","template":"Multiple choice – standard","params":{"countCorrect":1,"countIncorrect":2,"showCheckIcon":true}}}</t>
  </si>
  <si>
    <t>¿Cuál es el perímetro de este cuadrado?
(Imagen M4-G-17a-3. Se etiqueta solo un lado con "{{Q1}} cm")
A1 = {{Q1}} + {{Q1}} + {{Q1}} + {{Q1}} = {{T1}} cm*
A2 = {{Q1}} + {{Q1}} + {{Q1}} = {{T2}} cm
A3 = {{Q1}} + {{Q1}} + {{Q1}} + {{Q1}} + {{Q1}} = {{T3}} cm
A4 = {{Q1}} + {{Q1}} + {{Q1}} + {{Q1}} = {{T2}} cm
(se muestran 3 opciones)</t>
  </si>
  <si>
    <t>Q1 = Min = 2; Max = 8; Step = 1</t>
  </si>
  <si>
    <t>T1 = 4*{{Q1}}
T2 = 3*{{Q1}}
T3 = 5*{{Q1}}</t>
  </si>
  <si>
    <t>{"id":"M4-G-17a-I-3","stimulus":"&lt;p&gt;Qual é o perímetro desse quadrado?&lt;/p&gt;&lt;div style=\"display:flex; justify-content:center;\"&gt;&lt;div class=\"lemo-fixed-to-responsive\" style=\"max-width: 250px;max-height: 250px;position: relative;width: 100%;display: inline-block;\"&gt;&lt;img src=\"https://blueberry-assets.oneclick.es/M4_G_17a_3.svg\" alt=\"\" tabindex=\"0\"&gt;&lt;/img&gt;&lt;div class=\"lemo-graphie-container\" style=\"position: absolute;top: 0;left: 0;width: 100%;height: 100%;\"&gt;&lt;div class=\"lemo-graphie\" style=\"position: relative; width: 100%; height: 100%;\"&gt;&lt;span class=\"lemo-graphie-label\" style=\"position: absolute; left: 44%; top: 8%;\"&gt;{{Q1}} cm&lt;/span&gt;&lt;/div&gt;&lt;/div&gt;&lt;/div&gt;&lt;/div&gt;","hint":"&lt;p&gt;O perímetro de um polígono é obtido somando-se as medidas de todos os seus lados.&lt;/p&gt;","feedback":"&lt;p&gt;O perímetro de um polígono é obtido somando-se as medidas de todos os seus lados.&lt;/p&gt;","seed":{"parameters":[{"name":"Q1","label":null,"min":2,"max":8,"step":1}],"calculated":[{"name":"T1","label":"{{function}}","function":"4*{{Q1}}","temp":true},{"name":"T2","label":"{{function}}","function":"3*{{Q1}}","temp":true},{"name":"T3","label":"{{function}}","function":"5*{{Q1}}","temp":true},{"name":"A1","label":"{{Q1}} + {{Q1}} + {{Q1}} + {{Q1}} = {{T1}} cm"},{"name":"A2","label":"{{Q1}} + {{Q1}} + {{Q1}} = {{T2}} cm","incorrect":true},{"name":"A3","label":"{{Q1}} + {{Q1}} + {{Q1}} + {{Q1}} + {{Q1}} = {{T3}} cm","incorrect":true},{"name":"A4","label":"{{Q1}} + {{Q1}} + {{Q1}} + {{Q1}} = {{T2}} cm","incorrect":true}],"uniques":true},"algorithm":{"name":"trueFalse","template":"Multiple choice – standard","params":{"countCorrect":1,"countIncorrect":2,"showCheckIcon":true}}}</t>
  </si>
  <si>
    <t>Calcula el perímetro del siguiente rombo.
(Imagen M4-G-17a-4. Un lado con la etiqueta "{{Q1}} cm")</t>
  </si>
  <si>
    <t>Su perímetro mide {{A1}} cm.</t>
  </si>
  <si>
    <t>Q1 = Min = 2; Max = 12; Step = 1</t>
  </si>
  <si>
    <t>A1 = 4*{{Q1}}</t>
  </si>
  <si>
    <t>¿Cuánto mide un lado de este rombo?
Cada lado mide {{A2}} cm.
[Cloze with math]
A2 = {{Q1}}</t>
  </si>
  <si>
    <t>¿Qué hay que calcular?
El perímetro del rombo.*
El área del rombo.
El lado más grande.</t>
  </si>
  <si>
    <t>¿Cómo se calcula el perímetro de un polígono?
Sumando la longitud de todos sus lados.*
Multiplicando la longitud de todos sus lados.
Dividiendo la longitud de todos sus lados.
[single choice]</t>
  </si>
  <si>
    <t>Por tanto, suma los lados del rombo.
Perímetro = {{Q1}} + {{Q1}} + {{Q1}} + {{Q1}} = {{A1}} cm
[Cloze with math]
A1 = 4*{{Q1}}</t>
  </si>
  <si>
    <t>{"id":"M4-G-17a-E-1","seed":{"parameters":[{"name":"Q1","label":null,"min":2,"max":12,"step":1}],"uniques":true},"scaffolding":[{"id":"step-0","stimulus":"&lt;p&gt;Calcule o perímetro do losango.&lt;/p&gt;&lt;div style=\"display:flex; justify-content:center;\";&gt;&lt;div class=\"lemo-fixed-to-responsive\" style=\"max-width: 300px;max-height: 300px;position: relative;width: 100%;display: inline-block;\"&gt;&lt;img src=\"https://blueberry-assets.oneclick.es/M4_G_17a_4.svg\" alt=\"\" tabindex=\"0\"&gt;&lt;/img&gt;&lt;div class=\"lemo-graphie-container\" style=\"position: absolute;top: 0;left: 0;width: 100%;height: 100%;\"&gt;&lt;div class=\"lemo-graphie\" style=\"position: relative; width: 100%; height: 100%;\"&gt;&lt;span class=\"lemo-graphie-label\" style=\"position: absolute; left: 67%; top: 10%; transform:rotate(30deg);\"&gt;{{Q1}} cm&lt;/span&gt;&lt;/div&gt;&lt;/div&gt;&lt;/div&gt;&lt;/div&gt;","template":"&lt;p&gt;O perímetro mede {{response}} cm.&lt;/p&gt;","seed":{"parameters":[],"calculated":[{"name":"0-A1","label":"{{function}}","function":"4*{{Q1}}"}]},"algorithm":{"name":"calculateOperation","params":{"method":"equivLiteral","keyboard":"NUMERICAL"}}},{"id":"step-1","stimulus":"&lt;p&gt;Qual o comprimento de um lado do losango?&lt;/p&gt;","template":"&lt;p&gt;Cada lado mede {{response}} cm.&lt;/p&gt;","seed":{"parameters":[],"calculated":[{"name":"1-A1","label":"{{function}}","function":"{{Q1}}"}]},"algorithm":{"name":"calculateOperation","params":{"method":"equivLiteral","keyboard":"NUMERICAL"}}},{"id":"step-2","stimulus":"&lt;p&gt;O que precisa ser calculado?&lt;/p&gt;","seed":{"calculated":[{"name":"2-A1","label":"&lt;p&gt;O perímetro do losango.&lt;/p&gt;"},{"name":"2-A2","label":"&lt;p&gt;A área do losango.&lt;/p&gt;","incorrect":true},{"name":"2-A3","label":"&lt;p&gt;O lado maior do losango.&lt;/p&gt;","incorrect":true}]},"algorithm":{"name":"trueFalse","template":"Multiple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losango.&lt;/p&gt;","template":"&lt;p style=\"text-align: center\"&gt;Perímetro = {{Q1}} + {{Q1}} + {{Q1}} + {{Q1}} = {{response}} cm&lt;/p&gt;","seed":{"calculated":[{"name":"4-A1","label":"{{function}}","function":"4*{{Q1}}"}]},"algorithm":{"name":"calculateOperation","params":{"method":"equivLiteral","keyboard":"NUMERICAL"}}}]}</t>
  </si>
  <si>
    <t>Calcula el perímetro de este rectángulo.
(Imagen M4-G-17a-5. Base con "{{T1}} cm" y altura con "{{Q1}} cm")</t>
  </si>
  <si>
    <t>Q1 = List = 2, 3, 4, 5, 6
Q2 = List = 0, 1, 2</t>
  </si>
  <si>
    <t>T1 = {{Q1}}*2-1+{{Q2}}
A1 = {{Q1}}*2 + {{T1}}*2</t>
  </si>
  <si>
    <t>¿Cuánto miden la base y la altura de este rectángulo?
Base = {{A2}} cm
Altura = {{A3}} cm
[cloze with math]
A2 = {{T1}}
A3 = {{Q1}}</t>
  </si>
  <si>
    <t>¿Qué hay que calcular?
El perímetro del rectángulo.*
El área del rectángulo.
El lado más grande.</t>
  </si>
  <si>
    <t>Por tanto, suma todos los lados del rectángulo.
Perímetro = {{T1}} + {{Q1}} + {{T1}} + {{Q1}} = {{A1}} cm
[Cloze with math]
A1 = {{T1}}*2+{{Q1}}*2</t>
  </si>
  <si>
    <t>{"id":"M4-G-17a-E-2","seed":{"parameters":[{"name":"Q1","label":null,"list":[2,3,4,5,6]},{"name":"Q2","label":null,"list":[0,1,2]}],"uniques":true},"scaffolding":[{"id":"step-0","stimulus":"&lt;p&gt;Calcule o perímetro do retângulo.&lt;/p&gt;&lt;div style=\"display:flex; justify-content:center;\";&gt;&lt;div class=\"lemo-fixed-to-responsive\" style=\"max-width: 300px;max-height: 300px;position: relative;width: 100%;display: inline-block;\"&gt;&lt;img src=\"https://blueberry-assets.oneclick.es/M3_G_11a_4.svg\" alt=\"\" tabindex=\"0\"&gt;&lt;/img&gt;&lt;div class=\"lemo-graphie-container\" style=\"position: absolute;top: 0;left: 0;width: 100%;height: 100%;\"&gt;&lt;div class=\"lemo-graphie\" style=\"position: relative; width: 100%; height: 100%;\"&gt;&lt;span class=\"lemo-graphie-label\" style=\"position: absolute; left: -2%; top: 42%; transform:rotate(-90deg);\"&gt;{{Q1}} cm&lt;/span&gt;&lt;span class=\"lemo-graphie-label\" style=\"position: absolute; left: 45%; top: 6%;\"&gt;{{T1}} cm&lt;/span&gt;&lt;/div&gt;&lt;/div&gt;&lt;/div&gt;&lt;/div&gt;","template":"&lt;p&gt;O perímetro mede {{response}} cm.&lt;/p&gt;","seed":{"parameters":[],"calculated":[{"name":"T1","label":"{{function}}","function":"{{Q1}}*2-1+{{Q2}}","temp":true},{"name":"0-A1","label":"{{function}}","function":"{{T1}}*2+{{Q1}}*2"}]},"algorithm":{"name":"calculateOperation","params":{"method":"equivLiteral","keyboard":"NUMERICAL"}}},{"id":"step-1","stimulus":"&lt;p&gt;Qual é a medida da base e da altura desse retângulo?&lt;/p&gt;","template":"&lt;p&gt;Base = {{response}} cm&lt;/p&gt;&lt;p&gt;Altura = {{response}} cm&lt;/p&gt;","seed":{"parameters":[],"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retângulo.&lt;/p&gt;","template":"&lt;p style=\"text-align: center\"&gt;Perímetro = {{T1}} + {{Q1}} + {{T1}} + {{Q1}} = {{response}} cm&lt;/p&gt;","seed":{"calculated":[{"name":"T1","label":"{{function}}","function":"{{Q1}}*2-1+{{Q2}}","temp":true},{"name":"4-A1","label":"{{function}}","function":"{{T1}}*2+{{Q1}}*2"}]},"algorithm":{"name":"calculateOperation","params":{"method":"equivLiteral","keyboard":"NUMERICAL"}}}]}</t>
  </si>
  <si>
    <t>Calcula el perímetro de este trapecio.
(Imagen  M4-G-17a-6. La base menor y la altura con "{{T1}} cm", base mayor con "{{T2}} cm", lado oblicuo con "{{T3}} cm")</t>
  </si>
  <si>
    <t>Q1 = List = 2, 3, 4, 5, 6, 7, 8</t>
  </si>
  <si>
    <t>T1 = 2*{{Q1}}
T2 = 3*{{Q1}}
T3=math.round({{Q1}}*2.23)
A1 = {{Q1}}*7+{{T3}}</t>
  </si>
  <si>
    <t>¿Qué hay que calcular?
El perímetro del trapecio.*
El área del trapecio.
El lado más grande.</t>
  </si>
  <si>
    <t>Por tanto, suma los lados del trapecio.
Perímetro = {{T1}} + {{T1}} + {{T2}} + {{T3}} = {{A1}} cm
[Cloze with math]
A1 = {{Q1}}*7+{{T3}}</t>
  </si>
  <si>
    <t>{"id":"M4-G-17a-E-3","seed":{"parameters":[{"name":"Q1","label":null,"list":[2,3,4,5,6,7,8]}],"uniques":true},"scaffolding":[{"id":"step-0","stimulus":"&lt;p&gt;Calcule o perímetro do trapézio.&lt;/p&gt;&lt;div style=\"display:flex; justify-content:center;\";&gt;&lt;div class=\"lemo-fixed-to-responsive\" style=\"max-width: 300px;max-height: 300px;position: relative;width: 100%;display: inline-block;\"&gt;&lt;img src=\"https://blueberry-assets.oneclick.es/M4_G_17a_6.svg\" alt=\"\" tabindex=\"0\"&gt;&lt;/img&gt;&lt;div class=\"lemo-graphie-container\" style=\"position: absolute;top: 0;left: 0;width: 100%;height: 100%;\"&gt;&lt;div class=\"lemo-graphie\" style=\"position: relative; width: 100%; height: 100%;\"&gt;&lt;span class=\"lemo-graphie-label\" style=\"position: absolute; left: -3%; top: 42%; transform:rotate(-90deg);\"&gt;{{T1}} cm&lt;/span&gt;&lt;span class=\"lemo-graphie-label\" style=\"position: absolute; left: 20%; top: 14%;\"&gt;{{T1}} cm&lt;/span&gt;&lt;span class=\"lemo-graphie-label\" style=\"position: absolute; left: 64%; top: 40%; transform:rotate(45deg);\"&gt;{{T3}} cm&lt;/span&gt;&lt;span class=\"lemo-graphie-label\" style=\"position: absolute; left: 35%; top: 73%;\"&gt;{{T2}} cm&lt;/span&gt;&lt;/div&gt;&lt;/div&gt;&lt;/div&gt;&lt;/div&gt;","template":"&lt;p&gt;O perímetro mede {{response}} cm.&lt;/p&gt;","seed":{"parameters":[],"calculated":[{"name":"T1","label":"{{function}}","function":"2*{{Q1}}","temp":true},{"name":"T2","label":"{{function}}","function":"3*{{Q1}}","temp":true},{"name":"T3","label":"{{function}}","function":"math.round({{Q1}}*2.23)","temp":true},{"name":"0-A1","label":"{{function}}","function":"{{Q1}}*7+{{T3}}"}]},"algorithm":{"name":"calculateOperation","params":{"method":"equivLiteral","keyboard":"NUMERICAL"}}},{"id":"step-1","stimulus":"&lt;p&gt;O que precisa ser calculado?&lt;/p&gt;","seed":{"calculated":[{"name":"1-A1","label":"&lt;p&gt;O perímetro do trapézio.&lt;/p&gt;"},{"name":"1-A2","label":"&lt;p&gt;A área do trapézio.&lt;/p&gt;","incorrect":true},{"name":"1-A3","label":"&lt;p&gt;O lado maior do trapézio.&lt;/p&gt;","incorrect":true}]},"algorithm":{"name":"trueFalse","template":"Multiple choice – standard"}},{"id":"step-2","stimulus":"&lt;p&gt;Como se calcula o perímetro de um polígono?&lt;/p&gt;","seed":{"calculated":[{"name":"2-A1","label":"&lt;p&gt;Somando o comprimento de todos os seus lados.&lt;/p&gt;"},{"name":"2-A2","label":"&lt;p&gt;Multiplicando o comprimento de todos os seus lados.&lt;/p&gt;","incorrect":true},{"name":"2-A3","label":"&lt;p&gt;Dividindo o comprimento de todos os seus lados.&lt;/p&gt;","incorrect":true}]},"algorithm":{"name":"trueFalse","template":"Multiple choice – standard"}},{"id":"step-3","stimulus":"&lt;p&gt;Portanto, some os lados do trapézio.&lt;/p&gt;","template":"&lt;p style=\"text-align: center\"&gt;Perímetro = {{T1}} + {{T1}} + {{T2}} + {{T3}} = {{response}} cm&lt;/p&gt;","seed":{"calculated":[{"name":"T1","label":"{{function}}","function":"2*{{Q1}}","temp":true},{"name":"T2","label":"{{function}}","function":"3*{{Q1}}","temp":true},{"name":"T3","label":"{{function}}","function":"math.round({{Q1}}*2.23)","temp":true},{"name":"3-A1","label":"{{function}}","function":"{{Q1}}*7+{{T3}}"}]},"algorithm":{"name":"calculateOperation","params":{"method":"equivLiteral","keyboard":"NUMERICAL"}}}]}</t>
  </si>
  <si>
    <t>M4-G-10a</t>
  </si>
  <si>
    <t>Área del cuadrado</t>
  </si>
  <si>
    <t>Selecciona el área del siguiente cuadrado.
(Imagen M4-G-10a-1)
4 unidades cuadradas*
{{Q1}} unidades cuadradas
{{Q2}} unidades cuadradas</t>
  </si>
  <si>
    <t>Q1= min = 5; máx = 16; Incremento = 1
Q2= min = 5; máx = 16; Incremento = 1</t>
  </si>
  <si>
    <t>&lt;p&gt;Para calcular el área de un cuadrado, toma de unidad de medida el cuadrado pequeño.&lt;/p&gt;</t>
  </si>
  <si>
    <t>&lt;p&gt;Para calcular el área de un cuadrado, toma como unidad de medida el cuadrado pequeño.&lt;/p&gt;&lt;p&gt;Área del cuadrado = lado × lado = 2 × 2 = 4 unidades cuadradas&lt;/p&gt;</t>
  </si>
  <si>
    <t>{"id":"M4-G-10a-I-1","stimulus":"&lt;p&gt;Selecione a área do seguinte quadrado.&lt;/p&gt;&lt;div style=\"display:flex; justify-content:center;\"&gt;&lt;img src=\"https://blueberry-assets.oneclick.es/M4_G_10a_1.svg\" width=\"300\"&gt;&lt;/img&gt;&lt;/div&gt;","hint":"&lt;p&gt;Para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quadradas&lt;/p&gt;","seed":{"parameters":[{"name":"Q1","label":null,"min":5,"max":16,"step":1},{"name":"Q2","label":null,"min":5,"max":16,"step":1}],"calculated":[{"name":"A1","label":"4 unidades quadradas"},{"name":"A2","label":"{{Q1}} unidades quadradas","incorrect":true},{"name":"A3","label":"{{Q2}} unidades quadradas","incorrect":true}],"uniques":true},"algorithm":{"name":"trueFalse","template":"Multiple choice – standard","params":{"countCorrect":1,"countIncorrect":2,"showCheckIcon":false,
            "columns": 3
        }
    }
}</t>
  </si>
  <si>
    <t>Selecciona el área del siguiente cuadrado.
(Imagen M4-G-10a-2)
9 unidades cuadradas*
{{Q1}} unidades cuadradas
{{Q2}} unidades cuadradas</t>
  </si>
  <si>
    <t>Q1= List = 4, 5, 6, 7, 8, 10, 11, 12, 13, 14, 15, 16
Q2= List = 4, 5, 6, 7, 8, 10, 11, 12, 13, 14, 15, 16</t>
  </si>
  <si>
    <t>&lt;p&gt;Para calcular el área de un cuadrado, toma como unidad de medida el cuadrado pequeño.&lt;/p&gt;&lt;p&gt;Área del cuadrado = lado × lado = 3 × 3 = 9 unidades cuadradas&lt;/p&gt;</t>
  </si>
  <si>
    <t>{"id":"M4-G-10a-I-2","stimulus":"&lt;p&gt;Selecione a área do seguinte quadrado.&lt;/p&gt;&lt;div style=\"display:flex; justify-content:center;\"&gt;&lt;img src=\"https://blueberry-assets.oneclick.es/M4_G_10a_2.svg\" width=\"300\"&gt;&lt;/img&gt;&lt;/div&gt;","hint":"&lt;p&gt;Para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quadradas&lt;/p&gt;","seed":{"parameters":[{"name":"Q1","label":null,"list":[4,5,6,7,8,10,11,12,13,14,15,16]},{"name":"Q2","label":null,"list":[4,5,6,7,8,10,11,12,13,14,15,16]}],"calculated":[{"name":"A1","label":"9 unidades quadradas"},{"name":"A2","label":"{{Q1}} unidades quadradas","incorrect":true},{"name":"A3","label":"{{Q2}} unidades quadradas","incorrect":true}],"uniques":true},"algorithm":{"name":"trueFalse","template":"Multiple choice – standard","params":{"countCorrect":1,"countIncorrect":2,"showCheckIcon":false,
            "columns": 3
        }
    }
}</t>
  </si>
  <si>
    <t>Selecciona el área del siguiente cuadrado.
(Imagen M4-G-10a-3)
16 unidades cuadradas*
{{Q1}} unidades cuadradas
{{Q2}} unidades cuadradas</t>
  </si>
  <si>
    <t>Q1= min = 4; máx = 15; Incremento = 1
Q2= min = 4; máx = 15; Incremento = 1</t>
  </si>
  <si>
    <t>&lt;p&gt;Para calcular el área de un cuadrado, toma como unidad de medida el cuadrado pequeño.&lt;/p&gt;&lt;p&gt;Área del cuadrado = lado × lado = 4 × 4 = 16 unidades cuadradas&lt;/p&gt;</t>
  </si>
  <si>
    <t>{"id":"M4-G-10a-I-3","stimulus":"&lt;p&gt;Selecione a área do seguinte quadrado.&lt;/p&gt;&lt;div style=\"display:flex; justify-content:center;\"&gt;&lt;img src=\"https://blueberry-assets.oneclick.es/M4_G_10a_3.svg\" width=\"300\"&gt;&lt;/img&gt;&lt;/div&gt;","hint":"&lt;p&gt;Para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quadradas&lt;/p&gt;","seed":{"parameters":[{"name":"Q1","label":null,"min":4,"max":15,"step":1},{"name":"Q2","label":null,"min":4,"max":15,"step":1}],"calculated":[{"name":"A1","label":"16 unidades quadradas"},{"name":"A2","label":"{{Q1}} unidades quadradas","incorrect":true},{"name":"A3","label":"{{Q2}} unidades quadradas","incorrect":true}],"uniques":true},"algorithm":{"name":"trueFalse","template":"Multiple choice – standard","params":{"countCorrect":1,"countIncorrect":2,"showCheckIcon":false,
            "columns": 3
        }
    }
}</t>
  </si>
  <si>
    <t>Calcula el área del siguiente cuadrado.
(Imagen M4-G-10a-1)</t>
  </si>
  <si>
    <t>Su área mide {{A1}} unidades cuadradas.</t>
  </si>
  <si>
    <t>A1 = 4</t>
  </si>
  <si>
    <t>{"id":"M4-G-10a-E-1","stimulus":"&lt;p&gt;Calcule a área do seguinte quadrado.&lt;/p&gt;&lt;div style=\"display:flex; justify-content:center;\"&gt;&lt;img src=\"https://blueberry-assets.oneclick.es/M4_G_10a_1.svg\"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quadradas&lt;/p&gt;","seed":{"parameters":[],"calculated":[{"name":"A1","label":"{{function}}","function":"4"}],"uniques":true},"algorithm":{"name":"calculateOperation","params":{"method":"equivLiteral","keyboard":"NUMERICAL"}}}</t>
  </si>
  <si>
    <t>Calcula el área del siguiente cuadrado.
(Imagen M4-G-10a-2)</t>
  </si>
  <si>
    <t>A1 = 9</t>
  </si>
  <si>
    <t>{"id":"M4-G-10a-E-2","stimulus":"&lt;p&gt;Calcule a área do seguinte quadrado.&lt;/p&gt;&lt;div style=\"display:flex; justify-content:center;\"&gt;&lt;img src=\"https://blueberry-assets.oneclick.es/M4_G_10a_2.svg\"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quadradas&lt;/p&gt;","seed":{"parameters":[],"calculated":[{"name":"A1","label":"{{function}}","function":"9"}],"uniques":true},"algorithm":{"name":"calculateOperation","params":{"method":"equivLiteral","keyboard":"NUMERICAL"}}}</t>
  </si>
  <si>
    <t>Calcula el área del siguiente cuadrado.
(Imagen M4-G-10a-3)</t>
  </si>
  <si>
    <t>A1 = 16</t>
  </si>
  <si>
    <t>{"id":"M4-G-10a-E-3","stimulus":"&lt;p&gt;Calcule a área do seguinte quadrado.&lt;/p&gt;&lt;div style=\"display:flex; justify-content:center;\"&gt;&lt;img src=\"https://blueberry-assets.oneclick.es/M4_G_10a_3.svg\"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quadradas&lt;/p&gt;","seed":{"parameters":[],"calculated":[{"name":"A1","label":"{{function}}","function":"16"}],"uniques":true},"algorithm":{"name":"calculateOperation","params":{"method":"equivLiteral","keyboard":"NUMERICAL"}}}</t>
  </si>
  <si>
    <t>M4-G-10b</t>
  </si>
  <si>
    <t>Área del rectángulo</t>
  </si>
  <si>
    <t>Selecciona el área de este rectángulo.
M4-G-10b-1 3x4
12 unidades cuadradas*
{{Q1}} unidades cuadradas
{{Q2}} unidades cuadradas</t>
  </si>
  <si>
    <t>Q1 = List = 8, 9, 10, 11, 13, 14, 15, 16, 17, 18, 19, 20
Q2 = List = 8, 9, 10, 11, 13, 14, 15, 16, 17, 18, 19, 20</t>
  </si>
  <si>
    <t>&lt;p&gt;El área de un rectángulo, se calcula multiplicando su base y su altura.&lt;/p&gt;</t>
  </si>
  <si>
    <t>&lt;p&gt;El área de un rectángulo se calcula multiplicando su base y su altura.&lt;/p&gt;&lt;p&gt;Área del rectángulo = base × altura = 4 × 3 = 12 unidades cuadradas&lt;/p&gt;</t>
  </si>
  <si>
    <t>{"id":"M4-G-10b-I-1","stimulus":"&lt;p&gt;Selecione a área deste retângulo.&lt;/p&gt;&lt;div style=\"display:flex; justify-content:center;\"&gt;&lt;img src=\"https://blueberry-assets.oneclick.es/M4_G_10b_1.svg\" width=\"300\"&gt;&lt;/img&gt;&lt;/div&gt;","hint":"&lt;p&gt;A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quadradas&lt;/p&gt;","seed":{"parameters":[{"name":"Q1","label":null,"list":[8,9,10,11,13,14,15,16,17,18,19,20]},{"name":"Q2","label":null,"list":[8,9,10,11,13,14,15,16,17,18,19,20]}],"calculated":[{"name":"A1","label":"12 unidades quadradas"},{"name":"A2","label":"{{Q1}} unidades quadradas","incorrect":true},{"name":"A3","label":"{{Q2}} unidades quadradas","incorrect":true}],"uniques":true},"algorithm":{"name":"trueFalse","template":"Multiple choice – standard","params":{"countCorrect":1,"countIncorrect":2,"showCheckIcon":false,
            "columns": 3
        }
    }
}</t>
  </si>
  <si>
    <t>Selecciona el área de este rectángulo.
M4-G-10b-2 2x5
10 unidades cuadradas*
{{Q1}} unidades cuadradas
{{Q2}} unidades cuadradas</t>
  </si>
  <si>
    <t>Q1 = List = 8, 9, 11, 12, 13, 14, 15, 16, 17, 18, 19, 20
Q2 = List = 8, 9, 11, 12, 13, 14, 15, 16, 17, 18, 19, 20</t>
  </si>
  <si>
    <t>&lt;p&gt;El área de un rectángulo se calcula multiplicando su base y su altura.&lt;/p&gt;&lt;p&gt;Área del rectángulo = base × altura = 5 × 2 = 10 unidades cuadradas&lt;/p&gt;</t>
  </si>
  <si>
    <t>{"id":"M4-G-10b-I-2","stimulus":"&lt;p&gt;Selecione a área deste retângulo.&lt;/p&gt;&lt;div style=\"display:flex; justify-content:center;\"&gt;&lt;img src=\"https://blueberry-assets.oneclick.es/M4_G_10b_2.svg\" width=\"300\"&gt;&lt;/img&gt;&lt;/div&gt;","hint":"&lt;p&gt;A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quadradas&lt;/p&gt;","seed":{"parameters":[{"name":"Q1","label":null,"list":[8,9,11,12,13,14,15,16,17,18,19,20]},{"name":"Q2","label":null,"list":[8,9,11,12,13,14,15,16,17,18,19,20]}],"calculated":[{"name":"A1","label":"10 unidades quadradas"},{"name":"A2","label":"{{Q1}} unidades quadradas","incorrect":true},{"name":"A3","label":"{{Q2}} unidades quadradas","incorrect":true}],"uniques":true},"algorithm":{"name":"trueFalse","template":"Multiple choice – standard","params":{"countCorrect":1,"countIncorrect":2,"showCheckIcon":false,
            "columns": 3
        }
    }
}</t>
  </si>
  <si>
    <t>Selecciona el área de este rectángulo.
M4-G-10b-3 3x6
18 unidades cuadradas*
{{Q1}} unidades cuadradas
{{Q2}} unidades cuadradas</t>
  </si>
  <si>
    <t>Q1 = List = 8, 9, 10, 11, 12, 13, 14, 15, 16, 17, 19, 20
Q2 = List = 8, 9, 10, 11, 12, 13, 14, 15, 16, 17, 19, 20</t>
  </si>
  <si>
    <t>&lt;p&gt;El área de un rectángulo se calcula multiplicando su base y su altura.&lt;/p&gt;&lt;p&gt;Área del rectángulo = base × altura = 6 × 3 = 18 unidades cuadradas&lt;/p&gt;</t>
  </si>
  <si>
    <t>{"id":"M4-G-10b-I-3","stimulus":"&lt;p&gt;Selecione a área do seguinte retângulo.&lt;/p&gt;&lt;div style=\"display:flex; justify-content:center;\"&gt;&lt;img src=\"https://blueberry-assets.oneclick.es/M4_G_10b_3.svg\" width=\"300\"&gt;&lt;/img&gt;&lt;/div&gt;","hint":"&lt;p&gt;A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quadradas&lt;/p&gt;","seed":{"parameters":[{"name":"Q1","label":null,"list":[8,9,10,11,12,13,14,15,16,17,19,20]},{"name":"Q2","label":null,"list":[8,9,10,11,12,13,14,15,16,17,19,20]}],"calculated":[{"name":"A1","label":"18 unidades quadradas"},{"name":"A2","label":"{{Q1}} unidades quadradas","incorrect":true},{"name":"A3","label":"{{Q2}} unidades quadradas","incorrect":true}],"uniques":true},"algorithm":{"name":"trueFalse","template":"Multiple choice – standard","params":{"countCorrect":1,"countIncorrect":2,"showCheckIcon":false,
            "columns": 3
        }
    }
}</t>
  </si>
  <si>
    <t>¿Cuál es el área de este rectángulo? Calcula.
M4-G-10b-1 3x4</t>
  </si>
  <si>
    <t>A1 = 12</t>
  </si>
  <si>
    <t>{"id":"M4-G-10b-E-1","stimulus":"&lt;p&gt;Qual é a área desse retângulo? Calcule.&lt;/p&gt;&lt;div style=\"display:flex; justify-content:center;\"&gt;&lt;img src=\"https://blueberry-assets.oneclick.es/M4_G_10b_1.svg\"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quadradas&lt;/p&gt;","seed":{"parameters":[],"calculated":[{"name":"A1","label":"{{function}}","function":"12"}],"uniques":true},"algorithm":{"name":"calculateOperation","params":{"method":"equivLiteral","keyboard":"NUMERICAL"}}}</t>
  </si>
  <si>
    <t>¿Cuál es el área de este rectángulo? Calcula.
M4-G-10b-2 2x5</t>
  </si>
  <si>
    <t>A1 = 10</t>
  </si>
  <si>
    <t>{"id":"M4-G-10b-E-2","stimulus":"&lt;p&gt;Qual é a área desse retângulo? Calcule.&lt;/p&gt;&lt;div style=\"display:flex; justify-content:center;\"&gt;&lt;img src=\"https://blueberry-assets.oneclick.es/M4_G_10b_2.svg\"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quadradas&lt;/p&gt;","seed":{"parameters":[],"calculated":[{"name":"A1","label":"{{function}}","function":"10"}],"uniques":true},"algorithm":{"name":"calculateOperation","params":{"method":"equivLiteral","keyboard":"NUMERICAL"}}}</t>
  </si>
  <si>
    <t>¿Cuál es el área de este rectángulo? Calcula.
M4-G-10b-3 3x6</t>
  </si>
  <si>
    <t>A1 = 18</t>
  </si>
  <si>
    <t>{"id":"M4-G-10b-E-3","stimulus":"&lt;p&gt;Qual é a área desse retângulo? Calcule.&lt;/p&gt;&lt;div style=\"display:flex; justify-content:center;\"&gt;&lt;img src=\"https://blueberry-assets.oneclick.es/M4_G_10b_3.svg\"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quadradas&lt;/p&gt;","seed":{"parameters":[],"calculated":[{"name":"A1","label":"{{function}}","function":"18"}],"uniques":true},"algorithm":{"name":"calculateOperation","params":{"method":"equivLiteral","keyboard":"NUMERICAL"}}}</t>
  </si>
  <si>
    <t>M4-G-10c</t>
  </si>
  <si>
    <t>Área del triángulo</t>
  </si>
  <si>
    <t>Selecciona el área de este triángulo.
M4-G-10c-1 4x2
4 unidades cuadradas*
{{Q1}} unidades cuadradas
{{Q2}} unidades cuadradas</t>
  </si>
  <si>
    <t>Q1 = List = 3, 5, 6, 7, 8, 9, 10
Q2 = List = 3, 5, 6, 7, 8, 9, 10</t>
  </si>
  <si>
    <t>&lt;p&gt;El área de un triángulo se calcula multiplicando su base y su altura y dividiendo el resultado entre 2.&lt;/p&gt;</t>
  </si>
  <si>
    <t>&lt;p&gt;El área de un triángulo se calcula multiplicando su base y su altura y dividiendo el resultado entre 2.&lt;/p&gt;&lt;p&gt;Área del triángulo = (base × altura)/2 = (4 × 2)/2 = 4 unidades cuadradas&lt;/p&gt;</t>
  </si>
  <si>
    <t>{
    "id": "M4-G-10c-I-1",
    "stimulus": "&lt;p&gt;Selecione a área do seguinte triângulo.&lt;/p&gt;&lt;div style=\"display:flex; justify-content:center;\"&gt;&lt;img src=\"https://blueberry-assets.oneclick.es/M4_G_10c_1.svg\"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
    "seed": {
        "parameters": [
            {
                "name": "Q1",
                "label": null,
                "list": [
                    3,
                    5,
                    6,
                    7,
                    8,
                    9,
                    10
                ]
            },
            {
                "name": "Q2",
                "label": null,
                "list": [
                    3,
                    5,
                    6,
                    7,
                    8,
                    9,
                    10
                ]
            }
        ],
        "calculated": [
            {
                "name": "A1",
                "label": "4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</si>
  <si>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Selecciona el área de este triángulo.
M4-G-10c-2 2x5
5 unidades cuadradas*
{{Q1}} unidades cuadradas
{{Q2}} unidades cuadradas</t>
  </si>
  <si>
    <t>Q1 = List = 3, 4, 6, 7, 8, 9, 10
Q2 = List =  3, 4, 6, 7, 8, 9, 10</t>
  </si>
  <si>
    <t>&lt;p&gt;El área de un triángulo se calcula multiplicando su base y su altura y dividiendo su resultado entre 2.&lt;/p&gt;&lt;p&gt;Área del triángulo = (base × altura)/2 = (5 × 2)/2 = 5 unidades cuadradas&lt;/p&gt;</t>
  </si>
  <si>
    <t>{
    "id": "M4-G-10c-I-2",
    "stimulus": "&lt;p&gt;Selecione a área do seguinte triângulo.&lt;/p&gt;&lt;div style=\"display:flex; justify-content:center;\"&gt;&lt;img src=\"https://blueberry-assets.oneclick.es/M4_G_10c_2.svg\"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
    "seed": {
        "parameters": [
            {
                "name": "Q1",
                "label": null,
                "list": [
                    3,
                    4,
                    6,
                    7,
                    8,
                    9,
                    10
                ]
            },
            {
                "name": "Q2",
                "label": null,
                "list": [
                    3,
                    4,
                    6,
                    7,
                    8,
                    9,
                    10
                ]
            }
        ],
        "calculated": [
            {
                "name": "A1",
                "label": "5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</si>
  <si>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Selecciona el área de este triángulo.
M4-G-10c-3 3x6
18 unidades cuadradas*
{{Q1}} unidades cuadradas
{{Q2}} unidades cuadradas</t>
  </si>
  <si>
    <t>Q1 = List = 10, 11, 13, 14, 15, 16, 17, 19, 20
Q2 = List = 10, 11, 13, 14, 15, 16, 17, 19, 20</t>
  </si>
  <si>
    <t>&lt;p&gt;El área de un triángulo se calcula multiplicando su base y su altura y dividiendo su resultado entre 2.&lt;/p&gt;&lt;p&gt;Área del triángulo = (base × altura)/2 = (6 × 3)/2 = 18 unidades cuadradas&lt;/p&gt;</t>
  </si>
  <si>
    <t>{
    "id": "M4-G-10c-I-3",
    "stimulus": "&lt;p&gt;Selecione a área do seguinte triângulo.&lt;/p&gt;&lt;div style=\"display:flex; justify-content:center;\"&gt;&lt;img src=\"https://blueberry-assets.oneclick.es/M4_G_10c_3.svg\"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
    "seed": {
        "parameters": [
            {
                "name": "Q1",
                "label": null,
                "list": [
                    10,
                    11,
                    13,
                    14,
                    15,
                    16,
                    17,
                    19,
                    20
                ]
            },
            {
                "name": "Q2",
                "label": null,
                "list": [
                    10,
                    11,
                    13,
                    14,
                    15,
                    16,
                    17,
                    19,
                    20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</si>
  <si>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Calcula el área de este triángulo.
M4-G-10c-1 4x2</t>
  </si>
  <si>
    <t>{"id":"M4-G-10c-E-1","stimulus":"&lt;p&gt;Calcule a área desse triângulo.&lt;/p&gt;&lt;div style=\"display:flex; justify-content:center;\"&gt;&lt;img src=\"https://blueberry-assets.oneclick.es/M4_G_10c_1.svg\"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quadradas&lt;/p&gt;","seed":{"parameters":[],"calculated":[{"name":"A1","label":"{{function}}","function":"4"}],"uniques":true},"algorithm":{"name":"calculateOperation","params":{"method":"equivLiteral","keyboard":"NUMERICAL"}}}</t>
  </si>
  <si>
    <t>Calcula el área de este triángulo.
M4-G-10c-2 2x5</t>
  </si>
  <si>
    <t>A1 = 5</t>
  </si>
  <si>
    <t>&lt;p&gt;El área de un triángulo se calcula multiplicando su base y su altura y dividiendo el resultado entre 2.&lt;/p&gt;&lt;p&gt;Área del triángulo = (base × altura)/2 = (5 × 2)/2 = 5 unidades cuadradas&lt;/p&gt;</t>
  </si>
  <si>
    <t>{"id":"M4-G-10c-E-2","stimulus":"&lt;p&gt;Calcule a área desse triângulo.&lt;/p&gt;&lt;div style=\"display:flex; justify-content:center;\"&gt;&lt;img src=\"https://blueberry-assets.oneclick.es/M4_G_10c_2.svg\"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quadradas&lt;/p&gt;","seed":{"parameters":[],"calculated":[{"name":"A1","label":"{{function}}","function":"5"}],"uniques":true},"algorithm":{"name":"calculateOperation","params":{"method":"equivLiteral","keyboard":"NUMERICAL"}}}</t>
  </si>
  <si>
    <t>Calcula el área de este triángulo.
M4-G-10c-3 3x6</t>
  </si>
  <si>
    <t>&lt;p&gt;El área de un triángulo se calcula multiplicando su base y su altura y dividiendo el resultado entre 2.&lt;/p&gt;&lt;p&gt;Área del triángulo = (base × altura)/2 = (6 × 3)/2 = 9 unidades cuadradas&lt;/p&gt;</t>
  </si>
  <si>
    <t>{"id":"M4-G-10c-E-3","stimulus":"&lt;p&gt;Calcule a área desse triângulo.&lt;/p&gt;&lt;div style=\"display:flex; justify-content:center;\"&gt;&lt;img src=\"https://blueberry-assets.oneclick.es/M4_G_10c_3.svg\"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t>
  </si>
  <si>
    <t>M4-G-10d</t>
  </si>
  <si>
    <t>Área del rombo</t>
  </si>
  <si>
    <t>Selecciona el área de este rombo.
M4-G-10d-1 7x4
14 unidades cuadradas*
{{Q1}} unidades cuadradas
{{Q2}} unidades cuadradas</t>
  </si>
  <si>
    <t>Q1 = List = 10, 11, 12, 13, 15, 16, 17, 18
Q2 = List = 10, 11, 12, 13, 15, 16, 17, 18</t>
  </si>
  <si>
    <t>&lt;p&gt;El área de un rombo se calcula multiplicando su diagonal mayor por la diagonal menor y dividiendo el resultado entre 2.&lt;/p&gt;</t>
  </si>
  <si>
    <t>&lt;p&gt;El área de un rombo se calcula multiplicando su diagonal mayor por la diagonal menor y dividiendo el resultado entre 2.&lt;/p&gt;&lt;p&gt;Área del rombo = (diagonal mayor × diagonal menor)/2 = (7 × 4)/2 = 14 unidades cuadradas&lt;/p&gt;</t>
  </si>
  <si>
    <t>{
    "id": "M4-G-10d-I-1",
    "stimulus": "&lt;p&gt;Selecione a área do seguinte losango.&lt;/p&gt;&lt;div style=\"display:flex; justify-content:center;\"&gt;&lt;img src=\"https://blueberry-assets.oneclick.es/M4_G_10d_1.svg\"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
    "seed": {
        "parameters": [
            {
                "name": "Q1",
                "label": null,
                "list": [
                    10,
                    11,
                    12,
                    13,
                    15,
                    16,
                    17,
                    18
                ]
            },
            {
                "name": "Q2",
                "label": null,
                "list": [
                    10,
                    11,
                    12,
                    13,
                    15,
                    16,
                    17,
                    18
                ]
            }
        ],
        "calculated": [
            {
                "name": "A1",
                "label": "14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</si>
  <si>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Selecciona el área de este rombo.
M4-G-10d-2 3x6
9 unidades cuadradas*
{{Q1}} unidades cuadradas
{{Q2}} unidades cuadradas</t>
  </si>
  <si>
    <t>&lt;p&gt;El área de un rombo se calcula multiplicando su diagonal mayor por la diagonal menor y dividiendo el resultado entre 2.&lt;/p&gt;&lt;p&gt;Área del rombo = (diagonal mayor × diagonal menor)/2 = (6 × 3)/2 = 9 unidades cuadradas&lt;/p&gt;</t>
  </si>
  <si>
    <t>{
    "id": "M4-G-10d-I-2",
    "stimulus": "&lt;p&gt;Selecione a área do seguinte losango.&lt;/p&gt;&lt;div style=\"display:flex; justify-content:center;\"&gt;&lt;img src=\"https://blueberry-assets.oneclick.es/M4_G_10d_2.svg\"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
    "seed": {
        "parameters": [
            {
                "name": "Q1",
                "label": null,
                "list": [
                    5,
                    6,
                    7,
                    8,
                    10,
                    11,
                    12
                ]
            },
            {
                "name": "Q2",
                "label": null,
                "list": [
                    5,
                    6,
                    7,
                    8,
                    10,
                    11,
                    12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</si>
  <si>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Selecciona el área de este rombo.
M4-G-10d-3 6x4
12 unidades cuadradas*
{{Q1}} unidades cuadradas
{{Q2}} unidades cuadradas</t>
  </si>
  <si>
    <t>Q1 = List = 8, 9, 10, 11, 13, 14, 15
Q2 = List = 8, 9, 10, 11, 13, 14, 15</t>
  </si>
  <si>
    <t>&lt;p&gt;El área de un rombo se calcula multiplicando su diagonal mayor por la diagonal menor y dividiendo el resultado entre 2.&lt;/p&gt;&lt;p&gt;Área del rombo = (diagonal mayor × diagonal menor)/2 = (6 × 4)/2 = 12 unidades cuadradas&lt;/p&gt;</t>
  </si>
  <si>
    <t>{
    "id": "M4-G-10d-I-3",
    "stimulus": "&lt;p&gt;Selecione a área do seguinte losango.&lt;/p&gt;&lt;div style=\"display:flex; justify-content:center;\"&gt;&lt;img src=\"https://blueberry-assets.oneclick.es/M4_G_10d_3.svg\"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
    "seed": {
        "parameters": [
            {
                "name": "Q1",
                "label": null,
                "list": [
                    8,
                    9,
                    10,
                    11,
                    13,
                    14,
                    15
                ]
            },
            {
                "name": "Q2",
                "label": null,
                "list": [
                    8,
                    9,
                    10,
                    11,
                    13,
                    14,
                    15
                ]
            }
        ],
        "calculated": [
            {
                "name": "A1",
                "label": "12 unidades quadradas"
            },
            {
                "name": "A2",
                "label": "{{Q1}} unidades quadradas",
                "incorrect": true
            },
            {
                "name": "A3",
                "label": "{{Q2}} unidades quadradas",
                "incorrect": true
            }
        ],
        "uniques": true
    },
    "algorithm": {
        "name": "trueFalse",
        "template": "Multiple choice – standard",
        "params": {
            "countCorrect": 1,
            "countIncorrect": 2,
            "showCheckIcon": false,
            "columns": 3
        }
    }
}</t>
  </si>
  <si>
    <t>Calcula el área de este rombo.
M4-G-10d-1 7x4</t>
  </si>
  <si>
    <t>A1 = 14</t>
  </si>
  <si>
    <t>{"id":"M4-G-10d-E-1","stimulus":"&lt;p&gt;Calcule a área deste losango.&lt;/p&gt;&lt;div style=\"display:flex; justify-content:center;\"&gt;&lt;img src=\"https://blueberry-assets.oneclick.es/M4_G_10d_1.svg\"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quadradas&lt;/p&gt;","seed":{"parameters":[],"calculated":[{"name":"A1","label":"{{function}}","function":"14"}],"uniques":true},"algorithm":{"name":"calculateOperation","params":{"method":"equivLiteral","keyboard":"NUMERICAL"}}}</t>
  </si>
  <si>
    <t>Calcula el área de este rombo.
M4-G-10d-2 3x6</t>
  </si>
  <si>
    <t>{"id":"M4-G-10d-E-2","stimulus":"&lt;p&gt;Calcule a área deste losango.&lt;/p&gt;&lt;div style=\"display:flex; justify-content:center;\"&gt;&lt;img src=\"https://blueberry-assets.oneclick.es/M4_G_10d_2.svg\"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t>
  </si>
  <si>
    <t>Calcula el área de este rombo.
M4-G-10d-3 6x4</t>
  </si>
  <si>
    <t>{"id":"M4-G-10d-E-3","stimulus":"&lt;p&gt;Calcule a área deste losango.&lt;/p&gt;&lt;div style=\"display:flex; justify-content:center;\"&gt;&lt;img src=\"https://blueberry-assets.oneclick.es/M4_G_10d_3.svg\"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quadradas&lt;/p&gt;","seed":{"parameters":[],"calculated":[{"name":"A1","label":"{{function}}","function":"12"}],"uniques":true},"algorithm":{"name":"calculateOperation","params":{"method":"equivLiteral","keyboard":"NUMERICAL"}}}</t>
  </si>
  <si>
    <t>M4-G-10e</t>
  </si>
  <si>
    <t>Área del trapecio</t>
  </si>
  <si>
    <t>Selecciona el área de este trapecio.
M4-G-10e-1 
base mayor = 6; base menor = 2; altura = 4
16 unidades cuadradas*
{{Q1}} unidades cuadradas
{{Q2}} unidades cuadradas</t>
  </si>
  <si>
    <t>Q1 = List = 10, 11, 12, 13, 15, 17, 18
Q2 = List = 10, 11, 12, 13, 15, 17, 18</t>
  </si>
  <si>
    <t>&lt;p&gt;El área de un trapecio se calcula multiplicando la suma de las bases por la altura y dividiendo el resultado entre 2.&lt;/p&gt;</t>
  </si>
  <si>
    <t>&lt;p&gt;El área de un trapecio se calcula multiplicando la suma de las bases por la altura y dividiendo el resultado entre 2.&lt;/p&gt;&lt;p&gt;Área del trapecio = (base + base) × altura/2 = (6 + 2) × 4/2 = 16 unidades cuadradas&lt;/p&gt;</t>
  </si>
  <si>
    <t>{"id":"M4-G-10e-I-1","stimulus":"&lt;p&gt;Selecione a área do seguinte trapézio.&lt;/p&gt;&lt;div style=\"display:flex; justify-content:center;\"&gt;&lt;img src=\"https://blueberry-assets.oneclick.es/M4_G_10e_1.svg\"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quadradas&lt;/p&gt;","seed":{"parameters":[{"name":"Q1","label":null,"list":[10,11,12,13,15,17,18]},{"name":"Q2","label":null,"list":[10,11,12,13,15,17,18]}],"calculated":[{"name":"A1","label":"16 unidades quadradas"},{"name":"A2","label":"{{Q1}} unidades quadradas","incorrect":true},{"name":"A3","label":"{{Q2}} unidades quadradas","incorrect":true}],"uniques":true},"algorithm":{"name":"trueFalse","template":"Multiple choice – standard","params":{"countCorrect":1,"countIncorrect":2,"showCheckIcon":false,
            "columns": 3
        }
    }
}</t>
  </si>
  <si>
    <t>Selecciona el área de este trapecio.
M4-G-10e-2 
base mayor = 4; base menor = 2; altura = 4
12 unidades cuadradas*
{{Q1}} unidades cuadradas
{{Q2}} unidades cuadradas</t>
  </si>
  <si>
    <t>&lt;p&gt;El área de un trapecio se calcula multiplicando la suma de las bases por la altura y dividiendo el resultado entre 2.&lt;/p&gt;&lt;p&gt;Área del trapecio = (base + base) × altura/2 = (4 + 2) × 4/2 = 12 unidades cuadradas&lt;/p&gt;</t>
  </si>
  <si>
    <t>{"id":"M4-G-10e-I-2","stimulus":"&lt;p&gt;Selecione a área do seguinte trapézio.&lt;/p&gt;&lt;div style=\"display:flex; justify-content:center;\"&gt;&lt;img src=\"https://blueberry-assets.oneclick.es/M4_G_10e_2.svg\"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quadradas&lt;/p&gt;","seed":{"parameters":[{"name":"Q1","label":null,"list":[8,9,10,11,13,14,15]},{"name":"Q2","label":null,"list":[8,9,10,11,13,14,15]}],"calculated":[{"name":"A1","label":"12 unidades quadradas"},{"name":"A2","label":"{{Q1}} unidades quadradas","incorrect":true},{"name":"A3","label":"{{Q2}} unidades quadradas","incorrect":true}],"uniques":true},"algorithm":{"name":"trueFalse","template":"Multiple choice – standard","params":{"countCorrect":1,"countIncorrect":2,"showCheckIcon":false,
            "columns": 3
        }
    }
}</t>
  </si>
  <si>
    <t>Selecciona el área de este trapecio.
M4-G-10e-3 
base mayor = 7; base menor = 3; altura = 3
15 unidades cuadradas*
{{Q1}} unidades cuadradas
{{Q2}} unidades cuadradas</t>
  </si>
  <si>
    <t>Q1 = List = 12, 13, 14, 16, 17, 18, 19, 20
Q2 = List = 12, 13, 14, 16, 17, 18, 19, 20</t>
  </si>
  <si>
    <t>&lt;p&gt;El área de un trapecio se calcula multiplicando la suma de las bases por la altura y dividiendo el resultado entre 2.&lt;/p&gt;&lt;p&gt;Área del trapecio = (base + base) × altura/2 = (7 + 3) × 3/2 = 15 unidades cuadradas&lt;/p&gt;</t>
  </si>
  <si>
    <t>{"id":"M4-G-10e-I-3","stimulus":"&lt;p&gt;Selecione a área do seguinte trapézio.&lt;/p&gt;&lt;div style=\"display:flex; justify-content:center;\"&gt;&lt;img src=\"https://blueberry-assets.oneclick.es/M4_G_10e_3.svg\"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quadradas&lt;/p&gt;","seed":{"parameters":[{"name":"Q1","label":null,"list":[12,13,14,16,17,18,19,20]},{"name":"Q2","label":null,"list":[12,13,14,16,17,18,19,20]}],"calculated":[{"name":"A1","label":"15 unidades quadradas"},{"name":"A2","label":"{{Q1}} unidades quadradas","incorrect":true},{"name":"A3","label":"{{Q2}} unidades quadradas","incorrect":true}],"uniques":true},"algorithm":{"name":"trueFalse","template":"Multiple choice – standard","params":{"countCorrect":1,"countIncorrect":2,"showCheckIcon":false,
            "columns": 3
        }
    }
}</t>
  </si>
  <si>
    <t>Calcula el área de este trapecio.
M4-G-10e-1 
base mayor = 6; base menor = 2; altura = 4</t>
  </si>
  <si>
    <t>&lt;p&gt;El área de un trapecio se calcula multiplicando la suma de las bases por la altura y dividiendo el resultado entre 2.&lt;/p&gt;&lt;p&gt;Área del trapecio= (base + base) x altura /2&lt;/p&gt;</t>
  </si>
  <si>
    <t>{"id":"M4-G-10e-E-1","stimulus":"&lt;p&gt;Calcule a área deste trapézio.&lt;/p&gt;&lt;div style=\"display:flex; justify-content:center;\"&gt;&lt;img src=\"https://blueberry-assets.oneclick.es/M4_G_10e_1.svg\"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quadradas&lt;/p&gt;","seed":{"parameters":[],"calculated":[{"name":"A1","label":"{{function}}","function":"16"}],"uniques":true},"algorithm":{"name":"calculateOperation","params":{"method":"equivLiteral","keyboard":"NUMERICAL"}}}</t>
  </si>
  <si>
    <t>Calcula el área de este trapecio.
M4-G-10e-2 
base mayor = 4; base menor = 2; altura = 4</t>
  </si>
  <si>
    <t>{"id":"M4-G-10e-E-2","stimulus":"&lt;p&gt;Calcule a área deste trapézio.&lt;/p&gt;&lt;div style=\"display:flex; justify-content:center;\"&gt;&lt;img src=\"https://blueberry-assets.oneclick.es/M4_G_10e_2.svg\"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quadradas&lt;/p&gt;","seed":{"parameters":[],"calculated":[{"name":"A1","label":"{{function}}","function":"12"}],"uniques":true},"algorithm":{"name":"calculateOperation","params":{"method":"equivLiteral","keyboard":"NUMERICAL"}}}</t>
  </si>
  <si>
    <t>Calcula el área de este trapecio.
M4-G-10e-3 
base mayor = 7; base menor = 3; altura = 3</t>
  </si>
  <si>
    <t>A1 = 15</t>
  </si>
  <si>
    <t>{"id":"M4-G-10e-E-3","stimulus":"&lt;p&gt;Calcule a área deste trapézio.&lt;/p&gt;&lt;div style=\"display:flex; justify-content:center;\"&gt;&lt;img src=\"https://blueberry-assets.oneclick.es/M4_G_10e_3.svg\" width=\"300\"&gt;&lt;/img&gt;&lt;/div&gt;","template":"&lt;p&gt;A área mede {{response}} unidades quadradas.&lt;/p&gt;","hint":"&lt;p&gt;A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quadradas&lt;/p&gt;","seed":{"parameters":[],"calculated":[{"name":"A1","label":"{{function}}","function":"15"}],"uniques":true},"algorithm":{"name":"calculateOperation","params":{"method":"equivLiteral","keyboard":"NUMERICAL"}}}</t>
  </si>
  <si>
    <t>M4-G-11a</t>
  </si>
  <si>
    <t>Identifica cuerpos geométricos y sus elementos (prismas y pirámides)</t>
  </si>
  <si>
    <t>Señala si las siguientes afirmaciones son verdaderas o falsas.
Los poliedros son cuerpos geométricos formados por polígonos.*
Los prismas son poliedros.*
Las caras laterales de los prismas son paralelogramos.*
Las pirámides tienen una base.*
Las pirámides son un tipo de prismas.
Los prismas tienen cuatro bases paralelas e iguales.
Las caras de las pirámides no siempre son triángulos.
Un poliedro solo está formado por triángulos.
(Se ven 3 opciones, 2 verdaderas)</t>
  </si>
  <si>
    <t>Los prismas y las pirámides son tipos de poliedros.</t>
  </si>
  <si>
    <t>&lt;p&gt;Los &lt;b&gt;poliedros&lt;/b&gt; son cuerpos geométricos compuestos por polígonos. Dos ejemplos de poliedros son los &lt;b&gt;prismas&lt;/b&gt;, que tienen dos bases y sus caras laterales son paralelogramos, y las &lt;b&gt;pirámides&lt;/b&gt;, que tienen solo una base y sus caras laterales son triángulos.&lt;/p&gt;
- Sí falla A5
&lt;p&gt;Las pirámides y los prismas son tipos de poliedros.&lt;/p&gt;
- Sí falla A6
&lt;p&gt;Los prismas tienen dos bases paralelas e iguales.&lt;/p&gt;
- Sí falla A7
&lt;p&gt;Las caras de una pirámide son siempre triángulos.&lt;/p&gt;
- Sí falla A8
&lt;p&gt;Un poliedro puede estar formado por todo tipo de polígonos.&lt;/p&gt;</t>
  </si>
  <si>
    <t>{"id":"M4-G-11a-I-1","stimulus":"&lt;p&gt;Indique se as seguintes afirmações são verdadeiras ou falsas.&lt;/p&gt;","hint":"&lt;p&gt;O prismas e as pirâmides são tipos de poliedros.&lt;/p&gt;","feedback":"&lt;p&gt;Os &lt;b&gt;poliedros&lt;/b&gt; são sólidos geométricos compostos por polígonos. Dois exemplos de poliedros são &lt;b&gt;prismas&lt;/b&gt;, que têm duas bases e suas faces laterais são paralelogramos, e &lt;b&gt;pirâmides&lt;/b&gt;, que têm uma única base e suas faces laterais são triângulos.&lt;/p&gt;","seed":{"parameters":[],"calculated":[{"name":"A1","label":"Os poliedros são sólidos geométricos formados por polígonos."},{"name":"A2","label":"Os prismas são poliedros."},{"name":"A3","label":"As faces laterais dos prismas são paralelogramos."},{"name":"A4","label":"As pirâmides têm uma base."},{"name":"A5","label":"As pirâmides são um tipo de prisma.","incorrect":true,"feedback":"&lt;p&gt;As pirâmides e prismas são tipos de poliedros.&lt;/p&gt;"},{"name":"A6","label":"Os prismas têm quatro bases iguais e paralelas.","incorrect":true,"feedback":"&lt;p&gt;Os prismas têm duas bases iguais e paralelas.&lt;/p&gt;"},{"name":"A7","label":"As faces laterais das pirâmides nem sempre são triângulos.","incorrect":true,"feedback":"&lt;p&gt;As faces laterais de uma pirâmide são sempre triângulos.&lt;/p&gt;"},{"name":"A8","label":"Um poliedro é formado apenas por triângulos.","incorrect":true,"feedback":"&lt;p&gt;Um poliedro pode ser formado por todos os tipos de polígonos.&lt;/p&gt;"}],"uniques":true},"algorithm":{"name":"trueFalse","template":"Choice matrix – inline","params":{"countCorrect":2,"countIncorrect":1,"showCheckIcon":false,"options":["Verdadeira","Falsa"]}}}</t>
  </si>
  <si>
    <t>Selecciona los prismas de entre las siguientes imágenes.
(4 opciones, 2 correctas)
M4-G-11a-1*
M4-G-11a-2*
M4-G-11a-3*
M4-G-11a-4
M4-G-11a-5
M4-G-11a-6</t>
  </si>
  <si>
    <t>Un prisma tiene dos bases y sus caras laterales son paralelogramos.</t>
  </si>
  <si>
    <t>&lt;p&gt;Los prismas son poliedros formados por dos bases poligonales y caras laterales con forma de paralelogramo.&lt;/p&gt;</t>
  </si>
  <si>
    <t>{"id":"M4-G-11a-E-1","stimulus":"&lt;p&gt;Entre as figuras a seguir, selecione as que são prismas.&lt;/p&gt;","hint":"&lt;p&gt;Um prisma tem duas bases e suas faces laterais são paralelogramos.&lt;/p&gt;","feedback":"&lt;p&gt;Os prismas são poliedros formados por duas bases poligonais e faces laterais em forma de paralelogramo.&lt;/p&gt;","seed":{"parameters":[],"calculated":[{"name":"A1","label":"&lt;div style=\"display:flex; justify-content:center;\"&gt;&lt;img src=\"https://blueberry-assets.oneclick.es/M4_G_11a_1.svg\" width=\"300\"&gt;&lt;/img&gt;&lt;/div&gt;"},{"name":"A2","label":"&lt;div style=\"display:flex; justify-content:center;\"&gt;&lt;img src=\"https://blueberry-assets.oneclick.es/M4_G_11a_2.svg\" width=\"300\"&gt;&lt;/img&gt;&lt;/div&gt;"},{"name":"A3","label":"&lt;div style=\"display:flex; justify-content:center;\"&gt;&lt;img src=\"https://blueberry-assets.oneclick.es/M4_G_11a_3.svg\" width=\"300\"&gt;&lt;/img&gt;&lt;/div&gt;"},{"name":"A4","label":"&lt;div style=\"display:flex; justify-content:center;\"&gt;&lt;img src=\"https://blueberry-assets.oneclick.es/M4_G_11a_4.svg\" width=\"300\"&gt;&lt;/img&gt;&lt;/div&gt;","incorrect":true},{"name":"A5","label":"&lt;div style=\"display:flex; justify-content:center;\"&gt;&lt;img src=\"https://blueberry-assets.oneclick.es/M4_G_11a_5.svg\" width=\"300\"&gt;&lt;/img&gt;&lt;/div&gt;","incorrect":true},{"name":"A6","label":"&lt;div style=\"display:flex; justify-content:center;\"&gt;&lt;img src=\"https://blueberry-assets.oneclick.es/M4_G_11a_6.svg\" width=\"300\"&gt;&lt;/img&gt;&lt;/div&gt;","incorrect":true}],"uniques":true},"algorithm":{"name":"trueFalse","template":"Multiple choice – multiple response","params":{"countCorrect":2,"countIncorrect":2,"showCheckIcon":false,"columns":4}}}</t>
  </si>
  <si>
    <t>Selecciona las pirámides de entre las siguientes imágenes.
(4 opciones, 2 correctas)
M4-G-11a-1
M4-G-11a-2
M4-G-11a-3
M4-G-11a-4*
M4-G-11a-5*
M4-G-11a-6*</t>
  </si>
  <si>
    <t>Una pirámide tiene una base y sus caras laterales son triángulos.</t>
  </si>
  <si>
    <t>&lt;p&gt;Las pirámides son poliedros con una base poligonal y caras laterales con forma de triángulo.&lt;/p&gt;</t>
  </si>
  <si>
    <t>{"id":"M4-G-11a-E-2","stimulus":"&lt;p&gt;Entre as figuras a seguir, selecione as que são pirâmides.&lt;/p&gt;","hint":"&lt;p&gt;Uma pirâmide tem uma base e suas faces laterais são triângulos.&lt;/p&gt;","feedback":"&lt;p&gt;As pirâmides são poliedros com base poligonal e faces laterais em forma de triângulo.&lt;/p&gt;","seed":{"parameters":[],"calculated":[{"name":"A1","label":"&lt;div style=\"display:flex; justify-content:center;\"&gt;&lt;img src=\"https://blueberry-assets.oneclick.es/M4_G_11a_1.svg\" width=\"300\"&gt;&lt;/img&gt;&lt;/div&gt;","incorrect":true},{"name":"A2","label":"&lt;div style=\"display:flex; justify-content:center;\"&gt;&lt;img src=\"https://blueberry-assets.oneclick.es/M4_G_11a_2.svg\" width=\"300\"&gt;&lt;/img&gt;&lt;/div&gt;","incorrect":true},{"name":"A3","label":"&lt;div style=\"display:flex; justify-content:center;\"&gt;&lt;img src=\"https://blueberry-assets.oneclick.es/M4_G_11a_3.svg\" width=\"300\"&gt;&lt;/img&gt;&lt;/div&gt;","incorrect":true},{"name":"A4","label":"&lt;div style=\"display:flex; justify-content:center;\"&gt;&lt;img src=\"https://blueberry-assets.oneclick.es/M4_G_11a_4.svg\" width=\"300\"&gt;&lt;/img&gt;&lt;/div&gt;"},{"name":"A5","label":"&lt;div style=\"display:flex; justify-content:center;\"&gt;&lt;img src=\"https://blueberry-assets.oneclick.es/M4_G_11a_5.svg\" width=\"300\"&gt;&lt;/img&gt;&lt;/div&gt;"},{"name":"A6","label":"&lt;div style=\"display:flex; justify-content:center;\"&gt;&lt;img src=\"https://blueberry-assets.oneclick.es/M4_G_11a_6.svg\" width=\"300\"&gt;&lt;/img&gt;&lt;/div&gt;"}],"uniques":true},"algorithm":{"name":"trueFalse","template":"Multiple choice – multiple response","params":{"countCorrect":2,"countIncorrect":2,"showCheckIcon":false,"columns":4}}}</t>
  </si>
  <si>
    <t>M4-G-11b</t>
  </si>
  <si>
    <t>Reconoce cuerpos geométricos a partir de su desarrollo plano</t>
  </si>
  <si>
    <t>Selecciona el desarrollo plano de una pirámide cuadrangular.
M4-G-11b-1
M4-G-11b-2
M4-G-11b-3
M4-G-11b-4
M4-G-11b-5*
M4-G-11b-6
(se ven 3 opciones, 1 correcta)</t>
  </si>
  <si>
    <t>El desarrollo plano de una pirámide cuadrangular está formado por 1 cuadrado y 4 triángulos.</t>
  </si>
  <si>
    <t>&lt;p&gt;El desarrollo plano de una pirámide cuadrangular está formado por 1 cuadrado y 4 triángulos.&lt;/p&gt;
A1 = Este es el desarrollo plano de un prisma triangular.
A2 = Este es el desarrollo plano de un prisma cuadrangular.
A3 = Este es el desarrollo plano de un prisma pentagonal.
A4 = Este es el desarrollo plano de una pirámide triangular.
A6 = Este es el desarrollo plano de una pirámide pentagonal.</t>
  </si>
  <si>
    <t>{"id":"M4-G-11b-I-1","stimulus":"&lt;p&gt;Selecione a figura que representa a planificação de uma pirâmide quadrangular.&lt;/p&gt;","hint":"&lt;p&gt;A planificação de uma pirâmide quadrangular é formada por 1 quadrilátero e 4 triângulos.&lt;/p&gt;","feedback":"&lt;p&gt;A planificação de uma pirâmide quadrangular é formada por 1 quadrilátero e 4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t>
  </si>
  <si>
    <t>Selecciona el desarrollo plano de un prisma triangular.
M4-G-11b-1*
M4-G-11b-2
M4-G-11b-3
M4-G-11b-4
M4-G-11b-5
M4-G-11b-6
(se ven 3 opciones, 1 correcta)</t>
  </si>
  <si>
    <t>El desarrollo plano de un prisma triangular está formado por 2 triángulos y 3 rectángulos.</t>
  </si>
  <si>
    <t>&lt;p&gt;El desarrollo plano de un prisma triangular está formado por 2 triángulos y 3 rectángulos.&lt;/p&gt;
A2 = Este es el desarrollo plano de un prisma cuadrangular.
A3 = Este es el desarrollo plano de un prisma pentagonal.
A4 = Este es el desarrollo plano de una pirámide triangular.
A5 = Este es el desarrollo plano de una pirámide cuadrangular.
A6 = Este es el desarrollo plano de una pirámide pentagonal.</t>
  </si>
  <si>
    <t>{"id":"M4-G-11b-I-2","stimulus":"&lt;p&gt;Selecione a figura que representa a planificação de um prisma triangular.&lt;/p&gt;","hint":"&lt;p&gt;A planificação de um prisma triangular é formado por 2 triângulos e 3 retângulos.&lt;/p&gt;","feedback":"&lt;p&gt;A planificação de um prisma triangular é formado por 2 triângulos e 3 retângulos.&lt;/p&gt;","seed":{"parameters":[],"calculated":[{"name":"A1","label":"&lt;div style=\"display:flex; justify-content:center;\"&gt;&lt;img src=\"https://blueberry-assets.oneclick.es/M4_G_11b_1.svg\" width=\"300\"&gt;&lt;/img&gt;&lt;/div&gt;"},{"name":"A2","label":"&lt;div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t>
  </si>
  <si>
    <t>Selecciona el desarrollo plano de una pirámide pentagonal.
M4-G-11b-1
M4-G-11b-2
M4-G-11b-3
M4-G-11b-4
M4-G-11b-5
M4-G-11b-6*
(se ven 3 opciones, 1 correcta)</t>
  </si>
  <si>
    <t>El desarrollo plano de una pirámide pentagonal está formado por 1 pentágono y 5 triángulos.</t>
  </si>
  <si>
    <t>&lt;p&gt;El desarrollo plano de una pirámide pentagonal está formado por 1 pentágono y 5 triángulos.&lt;/p&gt;
A1 = Este es el desarrollo plano de un prisma triangular.
A2 = Este es el desarrollo plano de un prisma cuadrangular.
A3 = Este es el desarrollo plano de un prisma pentagonal.
A4 = Este es el desarrollo plano de una pirámide triangular.
A5 = Este es el desarrollo plano de una pirámide cuadrangular.</t>
  </si>
  <si>
    <t>{"id":"M4-G-11b-I-3","stimulus":"&lt;p&gt;Selecione a figura que representa a planificação de uma pirâmide pentagonal.&lt;/p&gt;","hint":"&lt;p&gt;A planificação de uma pirâmide pentagonal é formado por 1 pentágono e 5 triângulos.&lt;/p&gt;","feedback":"&lt;p&gt;A planificação de uma pirâmide pentagonal é formado por 1 pentágono e 5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width=\"300\"&gt;&lt;/img&gt;&lt;/div&gt;"}],"uniques":true},"algorithm":{"name":"trueFalse","template":"Multiple choice – standard","params":{"countCorrect":1,"countIncorrect":2,"showCheckIcon":false,"columns":3}}}</t>
  </si>
  <si>
    <t>Escribe el nombre de los poliedros a los que corresponden los siguientes desarrollos planos.</t>
  </si>
  <si>
    <t>(tabla sin bordes, imágenes y textos centrados dentros de sus celdas, en la primera fila las imágenes y en la segunda los textos)
M4-G-11b-1 | M4-G-11b-5
Su nombre es {{A1}}. | Su nombre es {{A2}}.</t>
  </si>
  <si>
    <t>A1 = "prisma triangular"
A2 = "pirámide cuadrangular"</t>
  </si>
  <si>
    <t>El desarrollo plano de un poliedro es la serie de polígonos enlazados que resultan de desplegar el poliedro en un plano.</t>
  </si>
  <si>
    <t>&lt;p&gt;El desarrollo plano de un poliedro es un conjunto de polígonos consecutivos que se forma al desplegar el poliedro en un plano.&lt;/p&gt;
A1 = &lt;p&gt;Es un prisma triangular porque tiene 3 caras rectangulares y 2 bases triangulares.&lt;/p&gt;
A2 = &lt;p&gt;Es una pirámide cuadrangular porque tiene 3 caras triangulares y 1 base cuadrada.&lt;/p&gt;</t>
  </si>
  <si>
    <t>{"id":"M4-G-11b-E-1","stimulus":"&lt;p&gt;Escreva o nome dos poliedros que correspondem às seguintes planificações.&lt;/p&gt;","template":"&lt;table style=\"width: 100%;\"&gt;&lt;tbody&gt;&lt;tr&gt;&lt;td style=\"width: 50%; text-align: center; border: none;\"&gt;&lt;div style=\"display: inline-block;\"&gt;&lt;img src=\"https://blueberry-assets.oneclick.es/M4_G_11b_1.svg\" width=\"350\"&gt;&lt;/img&gt;&lt;/div&gt;&lt;/td&gt;&lt;td style=\"width: 50%; text-align: center; border: none;\"&gt;&lt;div style=\"display: inline-block;\"&gt;&lt;img src=\"https://blueberry-assets.oneclick.es/M4_G_11b_5.svg\"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triangular","feedback":"&lt;p&gt;Trata-se de um prisma triangular porque possui 3 faces retangulares e 2 bases triangulares.&lt;/p&gt;"},{"name":"A2","label":"{{function}}","function":"pirâmide quadrangular","feedback":"&lt;p&gt;Trata-se de uma pirâmide quadrangular porque tem 3 faces triangulares e 1 base quadrada.&lt;/p&gt;"}],"uniques":true},"algorithm":{"name":"calculateOperation","template":"Cloze with text"}}</t>
  </si>
  <si>
    <t>(tabla sin bordes, imágenes y textos centrados dentros de sus celdas, en la primera fila las imágenes y en la segunda los textos)
M4-G-11b-2 | M4-G-11b-6
Su nombre es {{A1}}. | Su nombre es {{A2}}.</t>
  </si>
  <si>
    <t>A1 = "prisma cuadrangular"
A2 = "pirámide pentagonal"</t>
  </si>
  <si>
    <t>&lt;p&gt;El desarrollo plano de un poliedro es un conjunto de polígonos consecutivos que se forma al desplegar el poliedro en un plano.&lt;/p&gt;
A1 = &lt;p&gt;Es un prisma cuadrangular porque tiene 4 caras rectangulares y 2 bases cuadradas.&lt;/p&gt;
A2 = &lt;p&gt;Es una pirámide pentagonal porque tiene 5 caras triangulares y 1 base pentagonal.&lt;/p&gt;</t>
  </si>
  <si>
    <t>{"id":"M4-G-11b-E-2","stimulus":"&lt;p&gt;Escreva o nome dos poliedros que correspondem às seguintes planificações.&lt;/p&gt;","template":"&lt;table style=\"width: 100%;\"&gt;&lt;tbody&gt;&lt;tr&gt;&lt;td style=\"width: 50%; text-align: center; border: none;\"&gt;&lt;div style=\"display: inline-block;\"&gt;&lt;img src=\"https://blueberry-assets.oneclick.es/M4_G_11b_2.svg\" width=\"350\"&gt;&lt;/img&gt;&lt;/div&gt;&lt;/td&gt;&lt;td style=\"width: 50%; text-align: center; border: none;\"&gt;&lt;div style=\"display: inline-block;\"&gt;&lt;img src=\"https://blueberry-assets.oneclick.es/M4_G_11b_6.svg\"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quadrangular","feedback":"&lt;p&gt;Trata-se de um prisma quadrangular porque possui 4 faces retangulares e 2 bases quadradas.&lt;/p&gt;"},{"name":"A2","label":"{{function}}","function":"pirâmide pentagonal","feedback":"&lt;p&gt;Trata-se uma pirâmide pentagonal porque tem 5 faces triangulares e 1 base pentagonal.&lt;/p&gt;"}],"uniques":true},"algorithm":{"name":"calculateOperation","template":"Cloze with text"}}</t>
  </si>
  <si>
    <t>M4-G-12a</t>
  </si>
  <si>
    <t>Identifica cuerpos geométricos y sus elementos (cuerpos redondos)</t>
  </si>
  <si>
    <t>Señala si las siguientes afirmaciones son verdaderas o falsas.
Los cuerpos redondos son cuerpos geométricos con superficies curvas.*
El cilindro, el cono y la esfera son cuerpos redondos.*
Los cilindros tienen dos bases circulares.*
Las esferas no tienen bases.*
Los conos tienen una base circular.*
Los conos tienen dos bases circulares.
Las esferas tienen una base circular.
Los cuerpos redondos son polígonos con superficies curvas.
La esfera y el cono son los únicos cuerpos redondos.
(2 opciones correctas, se ven 3)</t>
  </si>
  <si>
    <t>El cilindro tiene dos bases, el cono solo tiene una base y la esfera no tiene ninguna.</t>
  </si>
  <si>
    <t>&lt;p&gt;Los cuerpos redondos son cuerpos geométricos con superficies curvas. Entre ellos se encuentran:&lt;/p&gt;&lt;p&gt;El &lt;b&gt;cilindro,&lt;/b&gt; que tiene dos bases circulares.&lt;/p&gt;&lt;p&gt;El &lt;b&gt;cono,&lt;/b&gt; que solo tiene una base circular.&lt;/p&gt;&lt;p&gt;La &lt;b&gt;esfera,&lt;/b&gt; que no tiene bases.&lt;/p&gt;
A6 = Los conos solo tienen una base circular.
A7 = Las esferas no tienen base.
A8 = Los cuerpos redondos son cuerpos geométricos, no polígonos.
A9 = Los cilindros también son cuerpos redondos.</t>
  </si>
  <si>
    <t>{"id":"M4-G-12a-I-1","stimulus":"&lt;p&gt;Indique se as seguintes afirmações são verdadeiras ou falsas.&lt;/p&gt;","hint":"&lt;p&gt;O cilindro tem duas bases, o cone tem apenas uma base e a esfera não tem nenhuma.&lt;/p&gt;","feedback":"&lt;p&gt;Os corpos redondos são sólidos geométricos com superfícies curvas. Entre eles estão:&lt;/p&gt;&lt;p&gt;O &lt;b&gt;cilindro,&lt;/b&gt; que possui duas bases circulares.&lt;/p&gt;&lt;p&gt;O &lt;b&gt;cone,&lt;/b&gt; que possui apenas uma base circular.&lt;/p&gt;&lt;p&gt;A &lt;b&gt;esfera,&lt;/b&gt; que não tem base.&lt;/p&gt;","seed":{"parameters":[],"calculated":[{"name":"A1","label":"Os corpos redondos são sólidos geométricos com superfícies curvas."},{"name":"A2","label":"O cilindro, o cone e a esfera são corpos redondos."},{"name":"A3","label":"Os cilindros têm duas bases circulares."},{"name":"A4","label":"As esferas não têm base."},{"name":"A5","label":"Os cones têm uma base circular."},{"name":"A6","label":"Os cones têm duas bases circulares.","incorrect":true,"feedback":"Os cones têm apenas uma base circular."},{"name":"A7","label":"As esferas têm uma base circular.","incorrect":true,"feedback":"As esferas não têm base."},{"name":"A8","label":"Os corpos redondos são polígonos com superfícies curvas.","incorrect":true,"feedback":"Os corpos redondos são sólidos geométricos, não polígonos."},{"name":"A9","label":"A esfera e o cone são os únicos corpos redondos.","incorrect":true,"feedback":"Os cilindros também são corpos redondos."}],"uniques":true},"algorithm":{"name":"trueFalse","template":"Choice matrix – inline","params":{"countCorrect":2,"countIncorrect":1,"showCheckIcon":false,"options":["Verdadeira","Falsa"]}}}</t>
  </si>
  <si>
    <t>Escribe el nombre de los cuerpos redondos a los que se parece cada objeto.</t>
  </si>
  <si>
    <t>(tabla sin bordes, imágenes y textos centrados dentros de sus celdas, en la primera fila las imágenes y en la segunda los textos)
{{Q1}} | {{Q2}}
Su nombre es {{A1}}. | Su nombre es {{A2}}.</t>
  </si>
  <si>
    <t>Q1 = M4-G-12a-1, M4-G-12a-2
Q2 = M4-G-12a-3, M4-G-12a-4</t>
  </si>
  <si>
    <t>A1 = "esfera"
A2 = "cilindro"</t>
  </si>
  <si>
    <t>&lt;p&gt;Los cuerpos redondos son cuerpos geométricos con superficies curvas. Entre ellos se encuentran:&lt;p&gt;&lt;ul&gt;&lt;li&gt;El &lt;b&gt;cilindro,&lt;/b&gt; que tiene dos bases circulares.&lt;/li&gt;&lt;li&gt;El &lt;b&gt;cono,&lt;/b&gt; que solo tiene una base circular.&lt;/li&gt;&lt;li&gt;La &lt;b&gt;esfera,&lt;/b&gt; que no tiene bases.&lt;/li&gt;&lt;/ul&gt;</t>
  </si>
  <si>
    <t>{
    "id": "M4-G-12a-E-1",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"M4_G_12a_1.svg",
                    "M4_G_12a_2.svg"
                ]
            },
            {
                "name": "Q2",
                "label": null,
                "list": [
                    "M4_G_12a_3.svg",
                    "M4_G_12a_4.svg"
                ]
            }
        ],
        "calculated": [
            {
                "name": "A1",
                "label": "{{function}}",
                "function": "esfera"
            },
            {
                "name": "A2",
                "label": "{{function}}",
                "function": "cilindro"
            }
        ],
        "uniques": true
    },
    "algorithm": {
        "name": "calculateOperation",
        "template": "Cloze with text"
    }
}</t>
  </si>
  <si>
    <t xml:space="preserve">Q1 = M4-G-12a-5, M4-G-12a-6
Q2 = M4-G-12a-1, M4-G-12a-2
</t>
  </si>
  <si>
    <t>A1 = "cono"
A2 = "esfera"</t>
  </si>
  <si>
    <t>{
    "id": "M4-G-12a-E-2",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"M4_G_12a_5.svg",
                    "M4_G_12a_6.svg"
                ]
            },
            {
                "name": "Q2",
                "label": null,
                "list": [
                    "M4_G_12a_1.svg",
                    "M4_G_12a_2.svg"
                ]
            }
        ],
        "calculated": [
            {
                "name": "A1",
                "label": "{{function}}",
                "function": "cone"
            },
            {
                "name": "A2",
                "label": "{{function}}",
                "function": "esfera"
            }
        ],
        "uniques": true
    },
    "algorithm": {
        "name": "calculateOperation",
        "template": "Cloze with text"
    }
}</t>
  </si>
  <si>
    <t>Q1 = M4-G-12a-3, M4-G-12a-4
Q2 = M4-G-12a-5, M4-G-12a-6</t>
  </si>
  <si>
    <t>A1 = "cilindro"
A2 = "cono"</t>
  </si>
  <si>
    <t>{
    "id": "M4-G-12a-E-3",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"M4_G_12a_3.svg",
                    "M4_G_12a_4.svg"
                ]
            },
            {
                "name": "Q2",
                "label": null,
                "list": [
                    "M4_G_12a_5.svg",
                    "M4_G_12a_6.svg"
                ]
            }
        ],
        "calculated": [
            {
                "name": "A1",
                "label": "{{function}}",
                "function": "cilindro"
            },
            {
                "name": "A2",
                "label": "{{function}}",
                "function": "cone"
            }
        ],
        "uniques": true
    },
    "algorithm": {
        "name": "calculateOperation",
        "template": "Cloze with text"
    }
}</t>
  </si>
  <si>
    <t>M4-G-12b</t>
  </si>
  <si>
    <t>Reconoce cuerpos redondos a partir de su desarrollo plano</t>
  </si>
  <si>
    <t>Selecciona el desarrollo plano de un cilindro.
M4-G-12b-1*
M4-G-12b-2*
M4-G-12b-3
M4-G-12b-5
M4-G-12b-6
Se ven 3</t>
  </si>
  <si>
    <t>El desarrollo plano de un cuerpo es la serie de formas enlazadas que resultan de desplegar el cuerpo sobre un plano.</t>
  </si>
  <si>
    <t>&lt;p&gt;El desarrollo plano de un cuerpo es la serie de formas enlazadas que resultan de desplegar el cuerpo sobre un plano.&lt;/p&gt;
A3 = Este desarrollo plano es de un cono.
A4 = Este desarrollo plano es de un cono.
A5 = Este desarrollo plano es de un prisma triangular.
A6 = Este desarrollo plano es de una pirámide hexagonal.</t>
  </si>
  <si>
    <t>{"id":"M4-G-12b-I-1","stimulus":"&lt;p&gt;Selecione a figura que representa a planificação de um cilindro.&lt;/p&gt;","hint":"&lt;p&gt;A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width=\"300\"&gt;&lt;/img&gt;&lt;/div&gt;"},{"name":"A2","label":"&lt;div style=\"display:flex; justify-content:center;\"&gt;&lt;img src=\"https://blueberry-assets.oneclick.es/M4_G_12b_2.svg\" width=\"300\"&gt;&lt;/img&gt;&lt;/div&gt;"},{"name":"A3","label":"&lt;div style=\"display:flex; justify-content:center;\"&gt;&lt;img src=\"https://blueberry-assets.oneclick.es/M4_G_12b_3.svg\" width=\"300\"&gt;&lt;/img&gt;&lt;/div&gt;","incorrect":true,"feedback":"Esta figura representa a planificação de um cone."},{"name":"A5","label":"&lt;div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t>
  </si>
  <si>
    <t>Selecciona el desarrollo plano de un cono.
M4-G-12b-1
M4-G-12b-3*
M4-G-12b-4*
M4-G-12b-5
M4-G-12b-6
Se ven 3</t>
  </si>
  <si>
    <t>&lt;p&gt;El desarrollo plano de un cuerpo es la serie de formas enlazadas que resultan de desplegar el cuerpo sobre un plano.&lt;/p&gt;
A1 = Este desarrollo plano es de un cilindro.
A2 = Este desarrollo plano es de un cilindro.
A5 = Este desarrollo plano es de un prisma triangular.
A6 = Este desarrollo plano es de una pirámide hexagonal.</t>
  </si>
  <si>
    <t>{"id":"M4-G-12b-I-2","stimulus":"&lt;p&gt;Selecione a figura que representa a planificação de um cone.&lt;/p&gt;","hint":"&lt;p&gt;A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width=\"300\"&gt;&lt;/img&gt;&lt;/div&gt;","incorrect":true,"feedback":"Esta figura representa a planificação de um cilindro."},{"name":"A3","label":"&lt;div style=\"display:flex; justify-content:center;\"&gt;&lt;img src=\"https://blueberry-assets.oneclick.es/M4_G_12b_3.svg\" width=\"300\"&gt;&lt;/img&gt;&lt;/div&gt;"},{"name":"A4","label":"&lt;div style=\"display:flex; justify-content:center;\"&gt;&lt;img src=\"https://blueberry-assets.oneclick.es/M4_G_12b_4.svg\" width=\"300\"&gt;&lt;/img&gt;&lt;/div&gt;"},{"name":"A5","label":"&lt;div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t>
  </si>
  <si>
    <t>Escribe el nombre de las figuras a las que corresponden estos desarrollos planos.</t>
  </si>
  <si>
    <t>Tabla sin bordes
{{Q1}} | {{Q2}}
{{A1}} | {{A2}}</t>
  </si>
  <si>
    <t>Q1 = List = M4-G-12b-1, M4-G-12b-2
Q2 = List = M4-G-12b-3, M4-G-12b-4</t>
  </si>
  <si>
    <t>A1 = "Cilindro"
A2 = "Cono"</t>
  </si>
  <si>
    <t>&lt;p&gt;El desarrollo plano de un cuerpo es la serie de formas enlazadas que resultan de desplegar el cuerpo sobre un plano.&lt;/p&gt;
A1 = &lt;p&gt;Es un cilindro porque está formado por un rectángulo y dos círculos.&lt;/p&gt;
A2 = &lt;p&gt;Es un cono porque está formado por un sector circular y un círculo.&lt;/p&gt;</t>
  </si>
  <si>
    <t>{
    "id": "M4-G-12b-E-1",
    "stimulus": "&lt;p&gt;Escreva o nome dos sólidos que correspondem às seguintes planificações.&lt;/p&gt;",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"M4_G_12b_1.svg",
                    "M4_G_12b_2.svg"
                ]
            },
            {
                "name": "Q2",
                "label": null,
                "list": [
                    "M4_G_12b_3.svg",
                    "M4_G_12b_4.svg"
                ]
            }
        ],
        "calculated": [
            {
                "name": "A1",
                "label": "{{function}}",
                "function": "Cilindro",
                "feedback": "&lt;p&gt;Trata-se de um cilindro porque é formado por um retângulo e dois círculos.&lt;/p&gt;"
            },
            {
                "name": "A2",
                "label": "{{function}}",
                "function": "Cone",
                "feedback": "&lt;p&gt;Trata-se de um cone porque é composto por um setor circular e um círculo.&lt;/p&gt;"
            }
        ],
        "uniques": true
    },
    "algorithm": {
        "name": "calculateOperation",
        "template": "Cloze with text"
    }
}</t>
  </si>
  <si>
    <t>Q1 = List = M4-G-12b-3, M4-G-12b-4
Q2 = List = M4-G-12b-1, M4-G-12b-2</t>
  </si>
  <si>
    <t>A1 = "Cono"
A2 = "Cilindro"</t>
  </si>
  <si>
    <t>&lt;p&gt;El desarrollo plano de un cuerpo es la serie de formas enlazadas que resultan de desplegar el cuerpo sobre un plano.&lt;/p&gt;
A1 = &lt;p&gt;Es un cono porque está formado por un sector circular y un círculo.&lt;/p&gt;
A2 = &lt;p&gt;Es un cilindro porque está formado por un rectángulo y dos círculos.&lt;/p&gt;</t>
  </si>
  <si>
    <t>{
    "id": "M4-G-12b-E-2",
    "stimulus": "&lt;p&gt;Escreva o nome dos sólidos que correspondem às seguintes planificações.&lt;/p&gt;",
    "template": "&lt;table style=\"width: 100%;\"&gt;&lt;tbody&gt;&lt;tr&gt;&lt;td style=\"width: 50%; text-align: center; border: none;\"&gt;&lt;div style=\"display: inline-block;\"&gt;&lt;img src=\"http://blueberry-assets.oneclick.es/{{Q1}}\" width=\"300\"&gt;&lt;/img&gt;&lt;/div&gt;&lt;/td&gt;&lt;td style=\"width: 50%; text-align: center; border: none;\"&gt;&lt;div style=\"display: inline-block;\"&gt;&lt;img src=\"http://blueberry-assets.oneclick.es/{{Q2}}\"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"M4_G_12b_3.svg",
                    "M4_G_12b_4.svg"
                ]
            },
            {
                "name": "Q2",
                "label": null,
                "list": [
                    "M4_G_12b_1.svg",
                    "M4_G_12b_2.svg"
                ]
            }
        ],
        "calculated": [
            {
                "name": "A1",
                "label": "{{function}}",
                "function": "Cone",
                "feedback": "&lt;p&gt;Trata-se de um cone porque é formado por um setor circular e um círculo.&lt;/p&gt;"
            },
            {
                "name": "A2",
                "label": "{{function}}",
                "function": "Cilindro",
                "feedback": "&lt;p&gt;Trata-se de um cilindro porque é formado por um retângulo e dois círculos.&lt;/p&gt;"
            }
        ],
        "uniques": true
    },
    "algorithm": {
        "name": "calculateOperation",
        "template": "Cloze with text"
    }
}</t>
  </si>
  <si>
    <t>M4-EyP-1a</t>
  </si>
  <si>
    <t>Recoge datos en una tabla</t>
  </si>
  <si>
    <t>Selecciona la afirmación correcta sobre estos datos.
(recuadrar estos números en una tabla sin cabecera y sin lineas interiores)
{{Q2}}   {{Q1}}   {{Q4}}   {{Q4}}   {{Q1}}
{{Q4}}   {{Q3}}   {{Q2}}   {{Q3}}   {{Q3}}
La frecuencia absoluta de {{Q1}} es 2.*
La frecuencia absoluta de {{Q2}} es 2.*
La frecuencia absoluta de {{Q3}} es 3.*
La frecuencia absoluta de {{Q4}} es 3.*
La frecuencia absoluta de {{Q1}} es 3.
La frecuencia absoluta de {{Q1}} es 1.
La frecuencia absoluta de {{Q2}} es 3.
La frecuencia absoluta de {{Q2}} es 1.
La frecuencia absoluta de {{Q3}} es 2.
La frecuencia absoluta de {{Q3}} es 1.
La frecuencia absoluta de {{Q4}} es 1.
La frecuencia absoluta de {{Q4}} es 2.
(se muestran 3 opciones, 2 correctas)</t>
  </si>
  <si>
    <t>Q1= Mín= 1; Máx= 12; Step= 1
Q2= Mín= 1; Máx= 12; Step= 1
Q3= Mín= 1; Máx= 12; Step= 1
Q4= Mín= 1; Máx= 12; Step= 1</t>
  </si>
  <si>
    <t>La frecuencia absoluta de un dato es el número de veces que este se repite.</t>
  </si>
  <si>
    <t>&lt;p&gt;La frecuencia absoluta de un dato es el número de veces que este se repite.&lt;/p&gt;</t>
  </si>
  <si>
    <t>Estadística y probabilidad</t>
  </si>
  <si>
    <t>{"id":"M4-EyP-1a-I-1","stimulus":"&lt;p&gt;Selecione a afirmação correta sobre os dados do quadro.&lt;/p&gt;&lt;div style=\"border: 3px solid #24817C;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!important;\"&gt;{{Q3}}&lt;/td&gt;&lt;/tr&gt;&lt;/tbody&gt;&lt;/table&gt;&lt;/div&gt;","hint":"&lt;p&gt;A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2."},{"name":"A2","label":"A frequência absoluta de {{Q2}} é 2."},{"name":"A3","label":"A frequência absoluta de {{Q3}} é 3."},{"name":"A4","label":"A frequência absoluta de {{Q4}} é 3."},{"name":"A5","label":"A frequência absoluta de {{Q1}} é 3.","incorrect":true},{"name":"A6","label":"A frequência absoluta de {{Q1}} é 1.","incorrect":true},{"name":"A7","label":"A frequência absoluta de {{Q2}} é 3.","incorrect":true},{"name":"A8","label":"A frequência absoluta de {{Q2}} é 1.","incorrect":true},{"name":"A9","label":"A frequência absoluta de {{Q3}} é 2.","incorrect":true},{"name":"A10","label":"A frequência absoluta de {{Q3}} é 1.","incorrect":true},{"name":"A11","label":"A frequência absoluta de {{Q4}} é 1.","incorrect":true},{"name":"A12","label":"A frequência absoluta de {{Q4}} é 2.","incorrect":true}],"uniques":true},"algorithm":{"name":"trueFalse","template":"Multiple choice – multiple response","params":{"countCorrect":2,"countIncorrect":1,"showCheckIcon":true}}}</t>
  </si>
  <si>
    <t>Selecciona la afirmación correcta sobre estos datos.
(recuadrar estos números en una tabla sin cabecera y sin lineas interiores)
{{Q1}}   {{Q4}}   {{Q2}}   {{Q4}}   {{Q2}}
{{Q1}}   {{Q1}}   {{Q4}}   {{Q3}}   {{Q1}}
La frecuencia absoluta de {{Q1}} es 4.*
La frecuencia absoluta de {{Q2}} es 2.*
La frecuencia absoluta de {{Q3}} es 1.*
La frecuencia absoluta de {{Q4}} es 3.*
La frecuencia absoluta de {{Q1}} es 2.
La frecuencia absoluta de {{Q1}} es 3.
La frecuencia absoluta de {{Q2}} es 1.
La frecuencia absoluta de {{Q2}} es 3.
La frecuencia absoluta de {{Q3}} es 2.
La frecuencia absoluta de {{Q3}} es 3.
La frecuencia absoluta de {{Q4}} es 2.
La frecuencia absoluta de {{Q4}} es 4.
(se muestran 3 opciones, 2 correctas)</t>
  </si>
  <si>
    <t>{"id":"M4-EyP-1a-I-2","stimulus":"&lt;p&gt;Selecione a afirmação correta sobre os dados do quadro.&lt;/p&gt;&lt;div style=\"border: 3px solid #24817C; padding: 0.5rem;\"&gt;&lt;table style=\"width: 100%; background: none !important;\"&gt;&lt;tbody&gt;&lt;tr&gt;&lt;td style=\"width: 20%; text-align: center; border: none; background: none !important;\"&gt;{{Q1}}&lt;/td&gt;&lt;td style=\"width: 20%; text-align: center; border: none; background: none !important;\"&gt;{{Q4}}&lt;/td&gt;&lt;td style=\"width: 20%; text-align: center; border: none; background: none !important;\"&gt;{{Q2}}&lt;/td&gt;&lt;td style=\"width: 20%; text-align: center; border: none; background: none !important;\"&gt;{{Q4}}&lt;/td&gt;&lt;td style=\"width: 20%; text-align: center; border: none; background: none !important;\"&gt;{{Q2}}&lt;/td&gt;&lt;/tr&gt;&lt;tr&gt;&lt;td style=\"width: 20%; text-align: center; border: none; background: none !important;\"&gt;{{Q1}}&lt;/td&gt;&lt;td style=\"width: 20%; text-align: center; border: none; background: none !important;\"&gt;{{Q1}}&lt;/td&gt;&lt;td style=\"width: 20%; text-align: center; border: none; background: none !important;\"&gt;{{Q4}}&lt;/td&gt;&lt;td style=\"width: 20%; text-align: center; border: none; background: none !important;\"&gt;{{Q3}}&lt;/td&gt;&lt;td style=\"width: 20%; text-align: center; border: none; background: none !important;\"&gt;{{Q1}}&lt;/td&gt;&lt;/tr&gt;&lt;/tbody&gt;&lt;/table&gt;&lt;/div&gt;","hint":"&lt;p&gt;A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4."},{"name":"A2","label":"A frequência absoluta de {{Q2}} é 2."},{"name":"A3","label":"A frequência absoluta de {{Q3}} é 1."},{"name":"A4","label":"A frequência absoluta de {{Q4}} é 3."},{"name":"A5","label":"A frequência absoluta de {{Q1}} é 2.","incorrect":true},{"name":"A6","label":"A frequência absoluta de {{Q1}} é 3.","incorrect":true},{"name":"A7","label":"A frequência absoluta de {{Q2}} é 1.","incorrect":true},{"name":"A8","label":"A frequência absoluta de {{Q2}} é 3.","incorrect":true},{"name":"A9","label":"A frequência absoluta de {{Q3}} é 2.","incorrect":true},{"name":"A10","label":"A frequência absoluta de {{Q3}} é 3.","incorrect":true},{"name":"A11","label":"A frequência absoluta de {{Q4}} é 2.","incorrect":true},{"name":"A12","label":"A frequência absoluta de {{Q4}} é 4.","incorrect":true}],"uniques":true},"algorithm":{"name":"trueFalse","template":"Multiple choice – multiple response","params":{"countCorrect":2,"countIncorrect":1,"showCheckIcon":true}}}</t>
  </si>
  <si>
    <t>Observa estos datos y completa la tabla de frecuencias.
(recuadrar los datos de abajo)
{{Q3}}   {{Q1}}   {{Q3}}   {{Q1}}
{{Q1}}   {{Q1}}   {{Q2}}   {{Q3}}
{{Q1}}   {{Q3}}   {{Q1}}   {{Q2}}</t>
  </si>
  <si>
    <t>Tabla:
Valores    I Frecuencia absoluta
{{Q1}}                I    {{A1}}
{{Q2}}                I    {{A2}}
{{Q3}}                I    {{A3}}</t>
  </si>
  <si>
    <t>Q1= Mín= 1; Máx= 12; Step= 1
Q2= Mín= 1; Máx= 12; Step= 1
Q3= Mín= 1; Máx= 12; Step= 1</t>
  </si>
  <si>
    <t>A1 = 6
A2 = 2
A3 = 4</t>
  </si>
  <si>
    <t>{"id":"M4-EyP-1a-E-1","stimulus":"&lt;p&gt;Observe os dados do quadro e complete a tabela de frequência.&lt;/p&gt;&lt;div style=\"border: 3px solid #C77CB7; padding: 0.5rem;\"&gt;&lt;table style=\"width: 100%; background: none !important;\"&gt;&lt;tbody&gt;&lt;tr&gt;&lt;td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!important;\"&gt;{{Q1}}&lt;/td&gt;&lt;td style=\"width: 25%; text-align: center; border: none; background: none !important;\"&gt;{{Q3}}&lt;/td&gt;&lt;td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6"},{"name":"A2","label":"{{function}}","function":"2"},{"name":"A3","label":"{{function}}","function":"4"}],"uniques":true},"algorithm":{"name":"calculateOperation","params":{"method":"equivLiteral","keyboard":"NUMERICAL"}}}</t>
  </si>
  <si>
    <t>Observa estos datos y completa la tabla de frecuencias.
(recuadrar los datos de abajo)
{{Q2}}   {{Q1}}   {{Q3}}   {{Q3}}
{{Q2}}   {{Q3}}   {{Q2}}   {{Q1}}
{{Q1}}   {{Q1}}   {{Q1}}   {{Q3}}</t>
  </si>
  <si>
    <t>A1 = 5
A2 = 3
A3 = 4</t>
  </si>
  <si>
    <t>{"id":"M4-EyP-1a-E-2","stimulus":"&lt;p&gt;Observe os dados do quadro e complete a tabela de frequência.&lt;/p&gt;&lt;div style=\"border: 3px solid #C77CB7; padding: 0.5rem;\"&gt;&lt;table style=\"width: 100%; background: none !important;\"&gt;&lt;tbody&gt;&lt;tr&gt;&lt;td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!important;\"&gt;{{Q2}}&lt;/td&gt;&lt;td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!important;\"&gt;{{Q3}}&lt;/td&gt;&lt;/tr&gt;&lt;/tbody&gt;&lt;/table&gt;&lt;/div&gt;","template":"&lt;table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5"},{"name":"A2","label":"{{function}}","function":"3"},{"name":"A3","label":"{{function}}","function":"4"}],"uniques":true},"algorithm":{"name":"calculateOperation","params":{"method":"equivLiteral","keyboard":"NUMERICAL"}}}</t>
  </si>
  <si>
    <t>Alfredo ha apuntado el color de todas sus camisetas en esta lista. Observa los datos y completa la tabla de frecuencias.
(recuadrar los datos de abajo)
{{Q1}}   {{Q2}}   {{Q2}}   {{Q3}}
{{Q2}}   {{Q1}}   {{Q2}}   {{Q2}}
{{Q1}}   {{Q1}}   {{Q1}}   {{Q2}}
{{Q1}}   {{Q2}}   {{Q3}}   {{Q3}}</t>
  </si>
  <si>
    <t>Tabla:
Color de camiseta   I Frecuencia absoluta
{{Q1}}                I    {{A1}}
{{Q2}}                I    {{A2}}
{{Q3}}                I    {{A3}}</t>
  </si>
  <si>
    <t>Q1= "Azul", "Blanca", "Verde"
Q2= "Azul", "Blanca", "Verde"
Q3= "Azul", "Blanca", "Verde"</t>
  </si>
  <si>
    <t>A1 = 6
A2 = 7
A3 = 3</t>
  </si>
  <si>
    <t>{"id":"M4-EyP-1a-A-1","stimulus":"&lt;p&gt;Alfredo anotou a cor de todas as suas camisas nesta lista. Observe os dados e complete a tabela de frequência.&lt;/p&gt;&lt;div style=\"border: 3px solid #72D2CD;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#72D2CD;\"&gt;&lt;strong&gt;Cor da camisa&lt;/strong&gt;&lt;/td&gt;&lt;td style=\"width: 50%; text-align: center; color: white; background-color: #72D2CD;\"&gt;&lt;strong&gt;Frequência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Azul","Branca","Verde"]},{"name":"Q2","label":null,"list":["Azul","Branca","Verde"]},{"name":"Q3","label":null,"list":["Azul","Branca","Verde"]}],"calculated":[{"name":"A1","label":"{{function}}","function":"6"},{"name":"A2","label":"{{function}}","function":"7"},{"name":"A3","label":"{{function}}","function":"3"}],"uniques":true},"algorithm":{"name":"calculateOperation","params":{"method":"equivLiteral","keyboard":"NUMERICAL"}}}</t>
  </si>
  <si>
    <t>Un grupo de amigos ha apuntado en qué planta de su edificio viven. Observa los datos y completa la tabla de frecuencias.
(recuadrar los datos de abajo)
{{Q1}}   {{Q2}}   {{Q1}}
{{Q1}}   {{Q2}}   {{Q2}}
{{Q1}}   {{Q3}}   {{Q3}}</t>
  </si>
  <si>
    <t>Tabla:
Altura         I Frecuencia absoluta
{{Q1}}                I    {{A1}}
{{Q2}}                I    {{A2}}
{{Q3}}                I    {{A3}}</t>
  </si>
  <si>
    <t>Q1= "2.ª planta", "4.ª planta", "5.ª planta", "6.ª planta"
Q2= "2.ª planta", "4.ª planta", "5.ª planta", "6.ª planta"
Q3= "2.ª planta", "4.ª planta", "5.ª planta", "6.ª planta"</t>
  </si>
  <si>
    <t>A1 = 4
A2 = 3
A3 = 2</t>
  </si>
  <si>
    <t>{"id":"M4-EyP-1a-A-2","stimulus":"&lt;p&gt;Um grupo de amigos anotou em que andar do prédio cada um deles mora. Observe os dados e complete a tabela de frequência.&lt;/p&gt;&lt;div style=\"border: 3px solid #BDB1FB; padding: 0.5rem;\"&gt;&lt;table style=\"width: 100%; background: none !important;\"&gt;&lt;tbody&gt;&lt;tr&gt;&lt;td style=\"width: 33.3%; text-align: center; border: none; background: none !important;\"&gt;{{Q1}}&lt;/td&gt;&lt;td style=\"width: 33.3%; text-align: center; border: none; background: none !important;\"&gt;{{Q2}}&lt;/td&gt;&lt;td style=\"width: 33.3%; text-align: center; border: none; background: none !important;\"&gt;{{Q1}}&lt;/td&gt;&lt;/tr&gt;&lt;tr&gt;&lt;td style=\"width: 33.3%; text-align: center; border: none; background: none !important;\"&gt;{{Q1}}&lt;/td&gt;&lt;td style=\"width: 33.3%; text-align: center; border: none; background: none !important;\"&gt;{{Q2}}&lt;/td&gt;&lt;td style=\"width: 33.3%; text-align: center; border: none; background: none !important;\"&gt;{{Q2}}&lt;/td&gt;&lt;/tr&gt;&lt;tr&gt;&lt;td style=\"width: 33.3%; text-align: center; border: none; background: none !important;\"&gt;{{Q1}}&lt;/td&gt;&lt;td style=\"width: 33.3%; text-align: center; border: none; background: none !important;\"&gt;{{Q3}}&lt;/td&gt;&lt;td style=\"width: 33.3%; text-align: center; border: none; background: none !important;\"&gt;{{Q3}}&lt;/td&gt;&lt;/tr&gt;&lt;/tr&gt;&lt;/tbody&gt;&lt;/table&gt;&lt;/div&gt;","template":"&lt;table style=\"width: 100%;\"&gt;&lt;tbody&gt;&lt;tr&gt;&lt;td style=\"width: 50%; text-align: center; color: white; background-color: #BDB1FB;\"&gt;&lt;strong&gt;Andar&lt;/strong&gt;&lt;/td&gt;&lt;td style=\"width: 50%; text-align: center; color: white; background-color: #BDB1FB;\"&gt;&lt;strong&gt;Frequência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repetido.&lt;/p&gt;","seed":{"parameters":[{"name":"Q1","label":null,"list":["2 º andar","4 º andar","5 º andar","6 º andar"]},{"name":"Q2","label":null,"list":["2 º andar","4 º andar","5 º andar","6 º andar"]},{"name":"Q3","label":null,"list":["2 º andar","4 º andar","5 º andar","6 º andar"]}],"calculated":[{"name":"A1","label":"{{function}}","function":"4"},{"name":"A2","label":"{{function}}","function":"3"},{"name":"A3","label":"{{function}}","function":"2"}],"uniques":true},"algorithm":{"name":"calculateOperation","params":{"method":"equivLiteral","keyboard":"NUMERICAL"}}}</t>
  </si>
  <si>
    <t>La profesora de Educación Físca ha apuntado los deportes favoritos de sus alumnos. Observa los datos y completa la tabla de frecuencias.
(recuadrar los datos de abajo)
{{Q2}}   {{Q2}}   {{Q2}}   {{Q3}}
{{Q3}}   {{Q3}}   {{Q1}}   {{Q2}}
{{Q3}}   {{Q1}}   {{Q3}}   {{Q3}}</t>
  </si>
  <si>
    <t>Tabla:
Deporte   I Frecuencia absoluta
{{Q1}}                I    {{A1}}
{{Q2}}                I    {{A2}}
{{Q3}}                I    {{A3}}</t>
  </si>
  <si>
    <t>Q1= "Natación", "Escalada", "Patinaje"
Q2= "Natación", "Escalada", "Patinaje"
Q3= "Natación", "Escalada", "Patinaje"</t>
  </si>
  <si>
    <t>A1 = 2
A2 = 4
A3 = 6</t>
  </si>
  <si>
    <t>{"id":"M4-EyP-1a-A-3","stimulus":"&lt;p&gt;A professora de Educação Física anotou os esportes preferidos de seus alunos. Observe os dados e complete a tabela de frequência.&lt;/p&gt;&lt;div style=\"border: 3px solid #FEA487; padding: 0.5rem;\"&gt;&lt;table style=\"width: 100%; background: none !important;\"&gt;&lt;tbody&gt;&lt;tr&gt;&lt;td style=\"width: 25%; text-align: center; border: none; background: none !important;\"&gt;{{Q2}}&lt;/td&gt;&lt;td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!important;\"&gt;{{Q3}}&lt;/td&gt;&lt;td style=\"width: 25%; text-align: center; border: none; background: none !important;\"&gt;{{Q3}}&lt;/td&gt;&lt;td style=\"width: 25%; text-align: center; border: none; background: none !important;\"&gt;{{Q1}}&lt;/td&gt;&lt;td style=\"width: 25%; text-align: center; border: none; background: none !important;\"&gt;{{Q2}}&lt;/td&gt;&lt;/tr&gt;&lt;tr&gt;&lt;td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#FEA487;\"&gt;&lt;strong&gt;Esporte&lt;/strong&gt;&lt;/td&gt;&lt;td style=\"width: 50%; text-align: center; color: white; background-color: #FEA487;\"&gt;&lt;strong&gt;Frequência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Natação","Futsal","Vôlei"]},{"name":"Q2","label":null,"list":["Natação","Futsal","Vôlei"]},{"name":"Q3","label":null,"list":["Natação","Futsal","Vôlei"]}],"calculated":[{"name":"A1","label":"{{function}}","function":"2"},{"name":"A2","label":"{{function}}","function":"4"},{"name":"A3","label":"{{function}}","function":"6"}],"uniques":true},"algorithm":{"name":"calculateOperation","params":{"method":"equivLiteral","keyboard":"NUMERICAL"}}}</t>
  </si>
  <si>
    <t>M4-EyP-1b</t>
  </si>
  <si>
    <t>Interpreta tablas de frecuencias</t>
  </si>
  <si>
    <t>Esta tabla de frecuencias recoge el número de hermanos que tienen los compañeros de la clase de Jaime. Selecciona la afirmación correcta.
Tabla:
Número de hermanosI Frecuencia absoluta
{{Q1}} I {{Q2}}
{{Q3}} I {{Q4}}
{{Q5}} I {{Q6}}
Hay {{Q2}} estudiantes que tienen {{Q1}} hermanos.*
Hay {{Q4}} estudiantes que tienen {{Q3}} hermanos.*
Hay {{Q6}} estudiantes que tienen {{Q5}} hermanos.*
Hay {{Q1}} estudiantes que tienen {{Q2}} hermanos.
Hay {{Q3}} estudiantes que tienen {{Q4}} hermanos.
Hay {{Q5}} estudiantes que tienen {{Q6}} hermanos.
Hay {{Q2}} estudiantes que tienen {{Q3}} hermanos.
Hay {{Q4}} estudiantes que tienen {{Q5}} hermanos.
Hay {{Q6}} estudiantes que tienen {{Q1}} hermanos.
(se ven 3)</t>
  </si>
  <si>
    <t>Q1= Mín = 2; Máx = 10; Step = 1
Q2= Mín = 2; Máx = 10; Step = 1
Q3= Mín = 2; Máx = 10; Step = 1
Q4= Mín = 2; Máx = 10; Step = 1
Q5= Mín = 2; Máx = 10; Step = 1
Q6= Mín = 2; Máx = 10; Step = 1</t>
  </si>
  <si>
    <t>&lt;p&gt;La frecuencia absoluta de un dato es el número de veces que este se repite.&lt;/p&gt;
A4 = &lt;p&gt;Hay {{Q2}} alumnos que tienen {{Q1}} hermanos.&lt;/p&gt;
A5 = &lt;p&gt;Hay {{Q4}} alumnos que tienen {{Q3}} hermanos.&lt;/p&gt;
A6 = &lt;p&gt;Hay {{Q6}} alumnos que tienen {{Q5}} hermanos.&lt;/p&gt;
A7 = &lt;p&gt;Hay {{Q4}} alumnos que tienen {{Q3}} hermanos.&lt;/p&gt;
A8 = &lt;p&gt;Hay {{Q6}} alumnos que tienen {{Q5}} hermanos.&lt;/p&gt;
A9 = &lt;p&gt;Hay {{Q2}} alumnos que tienen {{Q1}} hermanos.&lt;/p&gt;</t>
  </si>
  <si>
    <t>{"id":"M4-EyP-1b-I-1","stimulus":"&lt;p&gt;Esta tabela de frequência mostra o número de irmãos que os colegas de classe de Jaime têm. Selecione a afirmação correta.&lt;/p&gt;&lt;table style=\"width: 100%;\"&gt;&lt;tbody&gt;&lt;tr&gt;&lt;td style=\"width: 50%; text-align: center; color: white; background-color: #C77CB7;\"&gt;&lt;strong&gt;Número de irmãos&lt;/strong&gt;&lt;/td&gt;&lt;td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á {{Q2}} alunos que têm {{Q1}} irmãos."},{"name":"A2","label":"Há {{Q4}} alunos que têm {{Q3}} irmãos."},{"name":"A3","label":"Há {{Q6}} alunos que têm {{Q5}} irmãos."},{"name":"A4","label":"Há {{Q1}} alunos que têm {{Q2}} irmãos.","incorrect":true,"feedback":"&lt;p&gt;Há {{Q2}} alunos que têm {{Q1}} irmãos.&lt;/p&gt;"},{"name":"A5","label":"Há {{Q3}} alunos que têm {{Q4}} irmãos.","incorrect":true,"feedback":"&lt;p&gt;Há {{Q4}} alunos que têm {{Q3}} irmãos.&lt;/p&gt;"},{"name":"A6","label":"Há {{Q5}} alunos que têm {{Q6}} irmãos.","incorrect":true,"feedback":"&lt;p&gt;Há {{Q6}} alunos que têm {{Q5}} irmãos.&lt;/p&gt;"},{"name":"A7","label":"Há {{Q2}} alunos que têm {{Q3}} irmãos.","incorrect":true,"feedback":"&lt;p&gt;Há {{Q4}} alunos que têm {{Q3}} irmãos.&lt;/p&gt;"},{"name":"A8","label":"Há {{Q4}} alunos que têm {{Q5}} irmãos.","incorrect":true,"feedback":"&lt;p&gt;Há {{Q6}} alunos que têm {{Q5}} irmãos.&lt;/p&gt;"},{"name":"A9","label":"Há {{Q6}} alunos que têm {{Q1}} irmãos.","incorrect":true,"feedback":"&lt;p&gt;Há {{Q2}} alunos que têm {{Q1}} irmãos.&lt;/p&gt;"}],"uniques":true},"algorithm":{"name":"trueFalse","template":"Multiple choice – standard","params":{"countCorrect":1,"countIncorrect":2,"showCheckIcon":true}}}</t>
  </si>
  <si>
    <t>En un restaurante han apuntado en una tabla como esta el número de personas que están comiendo en cada mesa. Selecciona la afirmación correcta.
Personas por mesa  I   Frecuencia absoluta
{{Q1}}                              I     {{Q2}}
{{Q3}}                              I     {{Q4}}
{{Q5}}                              I     {{Q6}}
Hay {{Q2}} mesas con {{Q1}} comensales.*
Hay {{Q4}} mesas con {{Q3}} comensales.*
Hay {{Q6}} mesas con {{Q5}} comensales.*
Hay {{Q1}} mesas con {{Q2}} comensales.
Hay {{Q3}} mesas con {{Q4}} comensales.
Hay {{Q5}} mesas con {{Q6}} comensales.
Hay {{Q2}} mesas con {{Q3}} comensales.
Hay {{Q4}} mesas con {{Q1}} comensales.
Hay {{Q6}} mesas con {{Q3}} comensales.</t>
  </si>
  <si>
    <t>&lt;p&gt;La frecuencia absoluta de un dato es el número de veces que este se repite.&lt;/p&gt;
A4 = &lt;p&gt;Hay {{Q2}} mesas con {{Q1}} comensales.&lt;/p&gt;
A5 = &lt;p&gt;Hay {{Q4}} mesas con {{Q3}} comensales.&lt;/p&gt;
A6 = &lt;p&gt;Hay {{Q6}} mesas con {{Q5}} comensales.&lt;/p&gt;
A7 = &lt;p&gt;Hay {{Q4}} mesas con {{Q3}} comensales.&lt;/p&gt;
A8 = &lt;p&gt;Hay {{Q2}} mesas con {{Q1}} comensales.&lt;/p&gt;
A9 = &lt;p&gt;Hay {{Q4}} mesas con {{Q3}} comensales.&lt;/p&gt;</t>
  </si>
  <si>
    <t>{"id":"M4-EyP-1b-I-2","stimulus":"&lt;p&gt;Em um restaurante, foi anotado em um quadro o número de pessoas que estão comendo em cada mesa. Selecione a afirmação correta.&lt;/p&gt;&lt;table style=\"width: 100%;\"&gt;&lt;tbody&gt;&lt;tr&gt;&lt;td style=\"width: 50%; text-align: center; color: white; background-color: #C77CB7;\"&gt;&lt;strong&gt;Pessoas por mesa&lt;/strong&gt;&lt;/td&gt;&lt;td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a {{Q2}} mesas com {{Q1}} pessoas."},{"name":"A2","label":"Há {{Q4}} mesas com {{Q3}} pessoas."},{"name":"A3","label":"Há {{Q6}} mesas com {{Q5}} pessoas."},{"name":"A4","label":"Há {{Q1}} mesas com {{Q2}} pessoas.","incorrect":true,"feedback":"&lt;p&gt;Há {{Q2}} mesas com {{Q1}} pessoas.&lt;/p&gt;"},{"name":"A5","label":"Há {{Q3}} mesas com {{Q4}} pessoas.","incorrect":true,"feedback":"&lt;p&gt;Há {{Q4}} mesas com {{Q3}} pessoas.&lt;/p&gt;"},{"name":"A6","label":"Há {{Q5}} mesas com {{Q6}} pessoas.","incorrect":true,"feedback":"&lt;p&gt;Há {{Q6}} mesas com {{Q5}} pessoas.&lt;/p&gt;"},{"name":"A7","label":"Há {{Q2}} mesas com {{Q3}} pessoas.","incorrect":true,"feedback":"&lt;p&gt;Há {{Q4}} mesas com {{Q3}} pessoas.&lt;/p&gt;"},{"name":"A8","label":"Há {{Q4}} mesas com {{Q1}} pessoas.","incorrect":true,"feedback":"&lt;p&gt;Há {{Q2}} mesas com {{Q1}} pessoas.&lt;/p&gt;"},{"name":"A9","label":"Há {{Q6}} mesas com {{Q3}} pessoas.","incorrect":true,"feedback":"&lt;p&gt;Há {{Q4}} mesas com {{Q3}} pessoas.&lt;/p&gt;"}],"uniques":true},"algorithm":{"name":"trueFalse","template":"Multiple choice – standard","params":{"countCorrect":1,"countIncorrect":2,"showCheckIcon":true}}}</t>
  </si>
  <si>
    <t>Unos músicos han apuntado en esta tabla cuántos de ellos tocan cada instrumento. Selecciona la afirmación correcta.
Instrumento  I   Frecuencia absoluta
{{Q1}}                              I     {{Q4}}
{{Q2}}                              I     {{Q5}}
{{Q3}}                              I     {{Q6}}
{{Q4}} músicos tocan el {{Q1}}.*
{{Q5}} músicos tocan el {{Q2}}.*
{{Q6}} músicos tocan el {{Q3}}.*
{{Q4}} músicos tocan el {{Q2}}.
{{Q4}} músicos tocan el {{Q3}}.
{{Q5}} músicos tocan el {{Q1}}.
{{Q5}} músicos tocan el {{Q3}}.
{{Q6}} músicos tocan el {{Q1}}.
{{Q6}} músicos tocan el {{Q2}}.</t>
  </si>
  <si>
    <t>Q1= List = saxofón, piano, violín, xilófono, ukelele, acordeón
Q2= List = saxofón, piano, violín, xilófono, ukelele, acordeón
Q3= List = saxofón, piano, violín, xilófono, ukelele, acordeón
Q4= Mín = 2; Máx = 10; Step = 1
Q5= Mín = 2; Máx = 10; Step = 1
Q6= Mín = 2; Máx = 10; Step = 1</t>
  </si>
  <si>
    <t>&lt;p&gt;La frecuencia absoluta de un dato es el número de veces que este se repite.&lt;/p&gt;
A4 = {{Q5}} músicos tocan el {{Q2}}.
A5 = {{Q6}} músicos tocan el {{Q3}}.
A6 = {{Q4}} músicos tocan el {{Q1}}.
A7 = {{Q6}} músicos tocan el {{Q3}}.
A8 = {{Q4}} músicos tocan el {{Q1}}.
A9 = {{Q5}} músicos tocan el {{Q2}}.</t>
  </si>
  <si>
    <t>{"id":"M4-EyP-1b-I-3","stimulus":"&lt;p&gt;Um grupo de músicos anotaram nesta tabela quantos deles tocam cada instrumento. Selecione a afirmação correta.&lt;/p&gt;&lt;table style=\"width: 100%;\"&gt;&lt;tbody&gt;&lt;tr&gt;&lt;td style=\"width: 50%; text-align: center; color: white; background-color: #C77CB7;\"&gt;&lt;strong&gt;Instrumento&lt;/strong&gt;&lt;/td&gt;&lt;td style=\"width: 50%; text-align: center; color: white; background-color: #C77CB7;\"&gt;&lt;strong&gt;Frequência absoluta&lt;/strong&gt;&lt;/td&gt;&lt;/tr&gt;&lt;tr&gt;&lt;td style=\"width: 50%; text-align: center;\"&gt;{{Q1}}&lt;/td&gt;&lt;td style=\"width: 50%; text-align: center;\"&gt;{{Q4}}&lt;/td&gt;&lt;/tr&gt;&lt;tr&gt;&lt;td style=\"width: 50%; text-align: center;\"&gt;{{Q2}}&lt;/td&gt;&lt;td style=\"width: 50%; text-align: center;\"&gt;{{Q5}}&lt;/td&gt;&lt;/tr&gt;&lt;tr&gt;&lt;td style=\"width: 50%; text-align: center;\"&gt;{{Q3}}&lt;/td&gt;&lt;td style=\"width: 50%; text-align: center;\"&gt;{{Q6}}&lt;/td&gt;&lt;/tr&gt;&lt;/tbody&gt;&lt;/table&gt;","hint":"&lt;p&gt;A frequência absoluta de um dado é o número de vezes que o dado se repete.&lt;/p&gt;","feedback":"&lt;p&gt;A frequência absoluta de um dado é o número de vezes que o dado se repete.&lt;/p&gt;","seed":{"parameters":[{"name":"Q1","label":null,"list":["saxofone","piano","violino","xilofone","ukulele","arcodeão"]},{"name":"Q2","label":null,"list":["saxofone","piano","violino","xilofone","ukulele","arcodeão"]},{"name":"Q3","label":null,"list":["saxofone","piano","violino","xilofone","ukulele","arcodeão"]},{"name":"Q4","label":null,"min":2,"max":10,"step":1},{"name":"Q5","label":null,"min":2,"max":10,"step":1},{"name":"Q6","label":null,"min":2,"max":10,"step":1}],"calculated":[{"name":"A1","label":"{{Q4}} músicos tocam {{Q1}}."},{"name":"A2","label":"{{Q5}} músicos tocam {{Q2}}."},{"name":"A3","label":"{{Q6}} músicos tocam {{Q3}}."},{"name":"A4","label":"{{Q4}} músicos tocam {{Q2}}.","incorrect":true,"feedback":"&lt;p&gt;{{Q5}} músicos tocam {{Q2}}.&lt;/p&gt;"},{"name":"A5","label":"{{Q4}} músicos tocam {{Q3}}.","incorrect":true,"feedback":"&lt;p&gt;{{Q6}} músicos tocam {{Q3}}.&lt;/p&gt;"},{"name":"A6","label":"{{Q5}} músicos tocam {{Q1}}.","incorrect":true,"feedback":"&lt;p&gt;{{Q4}} músicos tocam {{Q1}}.&lt;/p&gt;"},{"name":"A7","label":"{{Q5}} músicos tocam {{Q3}}.","incorrect":true,"feedback":"&lt;p&gt;{{Q6}} músicos tocam {{Q3}}.&lt;/p&gt;"},{"name":"A8","label":"{{Q6}} músicos tocam {{Q1}}.","incorrect":true,"feedback":"&lt;p&gt;{{Q4}} músicos tocam {{Q1}}.&lt;/p&gt;"},{"name":"A9","label":"{{Q6}} músicos tocam {{Q2}}.","incorrect":true,"feedback":"&lt;p&gt;{{Q5}} músicos tocam {{Q2}}.&lt;/p&gt;"}],"uniques":true},"algorithm":{"name":"trueFalse","template":"Multiple choice – standard","params":{"countCorrect":1,"countIncorrect":2,"showCheckIcon":true}}}</t>
  </si>
  <si>
    <t>Fran ha anotado en esta tabla los números que ha sacado tras tirar varias veces un dado de seis caras. Completa las siguientes oraciones.
Tabla:
Número  I   Frecuencia absoluta
   1           I     {{Q1}}
   2           I     {{Q2}}
   3           I     {{Q3}}
   4           I     {{Q4}}
   5           I     {{Q5}}
   6           I     {{Q6}}</t>
  </si>
  <si>
    <t>El número {{A1}} le ha salido {{Q2}} veces.
El número {{A1}} le ha salido {{Q4}} veces.</t>
  </si>
  <si>
    <t>Q1= Mín= 1; Máx= 15; Step= 1
Q2= Mín= 1; Máx= 15; Step= 1
Q3= Mín= 1; Máx= 15; Step= 1
Q4= Mín= 1; Máx= 15; Step= 1
Q5= Mín= 1; Máx= 15; Step= 1
Q6= Mín= 1; Máx= 15; Step= 1</t>
  </si>
  <si>
    <t>A1 = 2
A2 = 4</t>
  </si>
  <si>
    <t>{"id":"M4-EyP-1b-E-1","stimulus":"&lt;p&gt;Fernanda escreveu nesta tabela os números que ela tirou depois de jogar um dado de seis faces várias vezes. Complete as seguintes frases.&lt;/p&gt;&lt;table style=\"width: 100%;\"&gt;&lt;tbody&gt;&lt;tr&gt;&lt;td style=\"width: 50%; text-align: center; color: white; background-color: #72D2CD;\"&gt;&lt;strong&gt;Número&lt;/strong&gt;&lt;/td&gt;&lt;td style=\"width: 50%; text-align: center; color: white; background-color: #72D2CD;\"&gt;&lt;strong&gt;Frequência absoluta&lt;/strong&gt;&lt;/td&gt;&lt;/tr&gt;&lt;tr&gt;&lt;td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{{response}} saiu {{Q2}} vezes.&lt;/p&gt;&lt;p&gt;O número {{response}} saiu {{Q4}} vezes.&lt;/p&gt;","hint":"&lt;p&gt;A frequência absoluta de um dado é o número de vezes que o dado se repete.&lt;/p&gt;","feedback":"&lt;p&gt;A frequência absoluta de um dado é o número de vezes que o dado se repete.&lt;/p&gt;","seed":{"parameters":[{"name":"Q1","label":null,"min":1,"max":15,"step":1},{"name":"Q2","label":null,"min":1,"max":15,"step":1},{"name":"Q3","label":null,"min":1,"max":15,"step":1},{"name":"Q4","label":null,"min":1,"max":15,"step":1},{"name":"Q5","label":null,"min":1,"max":15,"step":1},{"name":"Q6","label":null,"min":1,"max":15,"step":1}],"calculated":[{"name":"A1","label":"{{function}}","function":"2"},{"name":"A2","label":"{{function}}","function":"4"}],"uniques":true},"algorithm":{"name":"calculateOperation","params":{"method":"equivLiteral","keyboard":"NUMERICAL"}}}</t>
  </si>
  <si>
    <t>En esta tabla se han apuntado los platos favoritos de un grupo de niños. Completa las siguientes oraciones.
Tabla:
Platos I   Frecuencia absoluta
{{Q7}}           I     {{Q1}}
{{Q8}}           I     {{Q2}}
{{Q9}}           I     {{Q3}}
{{Q10}}           I     {{Q4}}</t>
  </si>
  <si>
    <t>El plato favorito de {{A1}} niños es la {{Q7}}.
El plato favorito de {{A2}} niños es la {{Q10}}.</t>
  </si>
  <si>
    <t>Q1= Mín= 50; Máx= 100; Step= 1
Q2= Mín= 50; Máx= 100; Step= 1
Q3= Mín= 50; Máx= 100; Step= 1
Q4= Mín= 50; Máx= 100; Step= 1
Q7 = List = sopa, tortilla, paella, pasta, ensaladilla, hamburguesa
Q8 = List = sopa, tortilla, paella, pasta, ensaladilla, hamburguesa
Q9 = List = sopa, tortilla, paella, pasta, ensaladilla, hamburguesa
Q10 = List = sopa, tortilla, paella, pasta, ensaladilla, hamburguesa</t>
  </si>
  <si>
    <t>A1 = {{Q1}}
A2 = {{Q4}}</t>
  </si>
  <si>
    <t>{"id":"M4-EyP-1b-E-2","stimulus":"&lt;p&gt;Nesta tabela foram anotados os pratos favoritos de um grupo de crianças. Complete as seguintes frases.&lt;/p&gt;&lt;table style=\"width: 100%;\"&gt;&lt;tbody&gt;&lt;tr&gt;&lt;td style=\"width: 50%; text-align: center; color: white; background-color: #72D2CD;\"&gt;&lt;strong&gt;Pratos favoritos&lt;/strong&gt;&lt;/td&gt;&lt;td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center;\"&gt;{{Q4}}&lt;/td&gt;&lt;/tr&gt;&lt;/tbody&gt;&lt;/table&gt;","template":"&lt;p&gt;O prato favorito de {{response}} crianças é {{Q7}}.&lt;/p&gt;&lt;p&gt;O prato favorito de {{response}} crianças é {{Q10}}.&lt;/p&gt;","hint":"&lt;p&gt;A frequência absoluta de um dado é o número de vezes que o dado se repete.&lt;/p&gt;","feedback":"&lt;p&gt;A frequência absoluta de um dado é o número de vezes que o dado se repete.&lt;/p&gt;","seed":{"parameters":[{"name":"Q1","label":null,"min":50,"max":100,"step":1},{"name":"Q2","label":null,"min":50,"max":100,"step":1},{"name":"Q3","label":null,"min":50,"max":100,"step":1},{"name":"Q4","label":null,"min":50,"max":100,"step":1},{"name":"Q7","label":null,"list":["sopa","estrogonofe","feijoada","macarrão","arroz com feijão","lasanha"]},{"name":"Q8","label":null,"list":["sopa","estrogonofe","feijoada","macarrão","arroz com feijão","lasanha"]},{"name":"Q9","label":null,"list":["sopa","estrogonofe","feijoada","macarrão","arroz com feijão","lasanha"]},{"name":"Q10","label":null,"list":["sopa","estrogonofe","feijoada","macarrão","arroz com feijão","lasanha"]}],"calculated":[{"name":"A1","label":"{{function}}","function":"{{Q1}}"},{"name":"A2","label":"{{function}}","function":"{{Q4}}"}],"uniques":true},"algorithm":{"name":"calculateOperation","params":{"method":"equivLiteral","keyboard":"NUMERICAL"}}}</t>
  </si>
  <si>
    <t>David ha anotado el número de viajes que han realizado sus amigos durante el último año. Completa las siguientes oraciones.
Tabla:
Amigos  I   Frecuencia absoluta
{{Q7}}      I     {{Q1}}
{{Q8}}      I     {{Q2}}
{{Q9}}      I     {{Q3}}
{{Q10}}    I     {{Q4}}
{{Q11}}    I     {{Q5}}
{{Q12}}    I     {{Q6}}</t>
  </si>
  <si>
    <t>El amigo menos viajero ha realizado {{A1}} viajes.
El amigo más viajero ha realizado {{A2}} viajes.</t>
  </si>
  <si>
    <t>Q1= Mín= 1; Máx= 10; Step= 1
Q2= Mín= 1; Máx= 10; Step= 1
Q3= Mín= 1; Máx= 10; Step= 1
Q4= Mín= 1; Máx= 10; Step= 1
Q5= Mín= 1; Máx= 10; Step= 1
Q6= Mín= 1; Máx= 10; Step= 1
Q7 = List = Jimena, Noa, Vega, Nico, Lucas, Adrián
Q8 = List = Jimena, Noa, Vega, Nico, Lucas, Adrián
Q9 = List = Jimena, Noa, Vega, Nico, Lucas, Adrián
Q10 = List = Jimena, Noa, Vega, Nico, Lucas, Adrián
Q11 = List = Jimena, Noa, Vega, Nico, Lucas, Adrián
Q12 = List = Jimena, Noa, Vega, Nico, Lucas, Adrián</t>
  </si>
  <si>
    <t>A1 = math.min({{Q1}}, {{Q2}}, {{Q3}}, {{Q4}}, {{Q5}}, {{Q6}},)
A2 = math.max({{Q1}}, {{Q2}}, {{Q3}}, {{Q4}}, {{Q5}}, {{Q6}},)</t>
  </si>
  <si>
    <t>{"id":"M4-EyP-1b-E-3","stimulus":"&lt;p&gt;Caio registrou o número de viagens que seus amigos fizeram no ano passado. Complete as seguintes frases.&lt;/p&gt;&lt;table style=\"width: 100%;\"&gt;&lt;tbody&gt;&lt;tr&gt;&lt;td style=\"width: 50%; text-align: center; color: white; background-color: #72D2CD;\"&gt;&lt;strong&gt;Amigos&lt;/strong&gt;&lt;/td&gt;&lt;td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center;\"&gt;{{Q4}}&lt;/td&gt;&lt;/tr&gt;&lt;tr&gt;&lt;td style=\"width: 50%; text-align: center;\"&gt;{{Q11}}&lt;/td&gt;&lt;td style=\"width: 50%; text-align: center;\"&gt;{{Q5}}&lt;/td&gt;&lt;/tr&gt;&lt;tr&gt;&lt;td style=\"width: 50%; text-align: center;\"&gt;{{Q12}}&lt;/td&gt;&lt;td style=\"width: 50%; text-align: center;\"&gt;{{Q6}}&lt;/td&gt;&lt;/tr&gt;&lt;/tbody&gt;&lt;/table&gt;","template":"&lt;p&gt;O amigo que menos viajou fez {{response}} viagens.&lt;/p&gt;&lt;p&gt;O amigo que mais viajou fez {{response}} viagens.&lt;/p&gt;","hint":"&lt;p&gt;A frequência absoluta de um dado é o número de vezes que o dado se repete.&lt;/p&gt;","feedback":"&lt;p&gt;A frequência absoluta de um dado é o número de vezes que o dado se repete.&lt;/p&gt;","seed":{"parameters":[{"name":"Q1","label":null,"min":1,"max":10,"step":1},{"name":"Q2","label":null,"min":1,"max":10,"step":1},{"name":"Q3","label":null,"min":1,"max":10,"step":1},{"name":"Q4","label":null,"min":1,"max":10,"step":1},{"name":"Q5","label":null,"min":1,"max":10,"step":1},{"name":"Q6","label":null,"min":1,"max":10,"step":1},{"name":"Q7","label":null,"list":["João","Nicolas","Rafael","Pedro","Lucas","Adriano"]},{"name":"Q8","label":null,"list":["João","Nicolas","Rafael","Pedro","Lucas","Adriano"]},{"name":"Q9","label":null,"list":["João","Nicolas","Rafael","Pedro","Lucas","Adriano"]},{"name":"Q10","label":null,"list":["João","Nicolas","Rafael","Pedro","Lucas","Adriano"]},{"name":"Q11","label":null,"list":["João","Nicolas","Rafael","Pedro","Lucas","Adriano"]},{"name":"Q12","label":null,"list":["João","Nicolas","Rafael","Pedro","Lucas","Adriano"]}],"calculated":[{"name":"A1","label":"{{function}}","function":"math.min({{Q1}}, {{Q2}}, {{Q3}}, {{Q4}}, {{Q5}}, {{Q6}},)"},{"name":"A2","label":"{{function}}","function":"math.max({{Q1}}, {{Q2}}, {{Q3}}, {{Q4}}, {{Q5}}, {{Q6}},)"}],"uniques":true},"algorithm":{"name":"calculateOperation","params":{"method":"equivLiteral","keyboard":"NUMERICAL"}}}</t>
  </si>
  <si>
    <t>M4-EyP-2a</t>
  </si>
  <si>
    <t>Interpreta datos en gráficos de barras</t>
  </si>
  <si>
    <t>Cinco amigos le han pedido al DJ de una fiesta tantas canciones como las que aparecen en este gráfico. Indica si las siguientes afirmaciones son correctas o no.
Gráfica:
Serie "Canciones": {{Q1}}, {{Q2}}, {{Q3}}, {{Q4}}, {{Q5}}
Eje X: "Rafael", "Camilo", "Rocío", "Lola", "Joaquín"
Rafael ha pedido {{Q1}} canciones.*
Camilo ha pedido {{Q2}} canciones.*
Rocío ha pedido {{Q3}} canciones.*
Lola ha pedido {{Q4}} canciones.*
Joaquín ha pedido {{Q5}} canciones.*
Rafael ha pedido {{Q2}} canciones.
Rafael ha pedido {{Q4}} canciones.
Camilo ha pedido {{Q1}} canciones.
Camilo ha pedido {{Q3}} canciones.
Rocío ha pedido {{Q5}} canciones.
Rocío ha pedido {{Q1}} canciones.
Lola ha pedido {{Q2}} canciones.
Lola ha pedido {{Q3}} canciones.
Joaquín ha pedido {{Q4}} canciones.
Joaquín ha pedido {{Q2}} canciones.
(Se ven 3 opciones, 2 correctas)</t>
  </si>
  <si>
    <t>Q1 = List = 2, 3, 4, 5, 6, 7
Q2 = List = 2, 3, 4, 5, 6, 7
Q3 = List = 2, 3, 4, 5, 6, 7
Q4 = List = 2, 3, 4, 5, 6, 7
Q5 = List = 2, 3, 4, 5, 6, 7</t>
  </si>
  <si>
    <t>La altura que alcanza cada barra representa el número de canciones que ha pedido cada uno.</t>
  </si>
  <si>
    <t>&lt;p&gt;La altura que alcanza cada barra representa el número de canciones que ha pedido cada uno.&lt;/p&gt;
A6 = &lt;p&gt;Rafael ha pedido {{Q1}} canciones.&lt;/p&gt;
A7 = &lt;p&gt;Rafael ha pedido {{Q1}} canciones.&lt;/p&gt;
A8 = &lt;p&gt;Camilo ha pedido {{Q2}} canciones.&lt;/p&gt;
A9 = &lt;p&gt;Camilo ha pedido {{Q2}} canciones.&lt;/p&gt;
A10 = &lt;p&gt;Rocío ha pedido {{Q3}} canciones.&lt;/p&gt;
A11 = &lt;p&gt;Rocío ha pedido {{Q3}} canciones.&lt;/p&gt;
A12 = &lt;p&gt;Lola ha pedido {{Q4}} canciones.&lt;/p&gt;
A13 = &lt;p&gt;Lola ha pedido {{Q4}} canciones.&lt;/p&gt;
A14 = &lt;p&gt;Joaquín ha pedido {{Q5}} canciones.&lt;/p&gt;
A15 = &lt;p&gt;Joaquín ha pedido {{Q5}} canciones.&lt;/p&gt;</t>
  </si>
  <si>
    <t>{"id":"M4-EyP-2a-I-1","stimulus":"&lt;p&gt;O gráfico a seguir representa a quantidade de músicas que cinco amigos pediram ao DJ em uma festa. Indique se as seguintes afirmações estão corretas ou incorretas.&lt;/p&gt;&lt;div style=\"display:flex; justify-content:center;\"&gt;&lt;div class=\"fr-chart ct-chart ct-minor-seventh\" data-chart='{\"type\": \"bar\", \"series\": [{\"name\": \"Músicas\", \"data\": [{{Q1}},{{Q2}},{{Q3}},{{Q4}},{{Q5}}]}], \"labels\":[\"Rafael\",\"Camilo\",\"Renata\",\"Letícia\",\"Joaquim\"],\"options\": {\"axisY\": {\"onlyInteger\": true}}}'&gt;&lt;/div&gt;&lt;/div&gt;","hint":"&lt;p&gt;A altura que cada barra atinge representa o número de músicas que cada um solicitou.&lt;/p&gt;","feedback":"&lt;p&gt;A altura que cada barra atinge representa o número de músicas que cada um solicitou.&lt;/p&gt;","seed":{"parameters":[{"name":"Q1","label":null,"list":[2,3,4,5,6,7]},{"name":"Q2","label":null,"list":[2,3,4,5,6,7]},{"name":"Q3","label":null,"list":[2,3,4,5,6,7]},{"name":"Q4","label":null,"list":[2,3,4,5,6,7]},{"name":"Q5","label":null,"list":[2,3,4,5,6,7]}],"calculated":[{"name":"A1","label":"Rafael pediu {{Q1}} músicas."},{"name":"A2","label":"Camilo pediu {{Q2}} músicas."},{"name":"A3","label":"Renata pediu {{Q3}} músicas."},{"name":"A4","label":"Letícia pediu {{Q4}} músicas."},{"name":"A5","label":"Joaquim pediu {{Q5}} músicas."},{"name":"A6","label":"Rafael pediu {{Q2}} músicas.","incorrect":true,"feedback":"&lt;p&gt;Rafael pediu {{Q1}} músicas.&lt;/p&gt;"},{"name":"A7","label":"Rafael pediu {{Q4}} músicas.","incorrect":true,"feedback":"&lt;p&gt;Rafael pediu {{Q1}} músicas.&lt;/p&gt;"},{"name":"A8","label":"Camilo pediu {{Q1}} músicas.","incorrect":true,"feedback":"&lt;p&gt;Camilo pediu {{Q2}} músicas.&lt;/p&gt;"},{"name":"A9","label":"Camilo pediu {{Q3}} músicas.","incorrect":true,"feedback":"&lt;p&gt;Camilo pediu {{Q2}} músicas.&lt;/p&gt;"},{"name":"A10","label":"Renata pediu {{Q5}} músicas.","incorrect":true,"feedback":"&lt;p&gt;Renata pediu {{Q3}} músicas.&lt;/p&gt;"},{"name":"A11","label":"Renata pediu {{Q1}} músicas.","incorrect":true,"feedback":"&lt;p&gt;Renata pediu {{Q3}} músicas.&lt;/p&gt;"},{"name":"A12","label":"Letícia pediu {{Q2}} músicas.","incorrect":true,"feedback":"&lt;p&gt;Letícia pediu {{Q4}} músicas.&lt;/p&gt;"},{"name":"A13","label":"Letícia pediu {{Q3}} músicas.","incorrect":true,"feedback":"&lt;p&gt;Letícia pediu {{Q4}} músicas.&lt;/p&gt;"},{"name":"A14","label":"Joaquim pediu {{Q4}} músicas.","incorrect":true,"feedback":"&lt;p&gt;Joaquim pediu {{Q5}} músicas.&lt;/p&gt;"},{"name":"A15","label":"Joaquim pediu {{Q2}} músicas.","incorrect":true,"feedback":"&lt;p&gt;Joaquim pediu {{Q5}} músicas.&lt;/p&gt;"}],"uniques":true},"algorithm":{"name":"trueFalse","template":"Choice matrix – inline","params":{"countCorrect":2,"countIncorrect":1,"showCheckIcon":false,"options":["Correta","Incorreta"]}}}</t>
  </si>
  <si>
    <t>En esta gráfica se ha anotado el número de veces que Rocío ha ido a cada uno de estos sitios durante el verano. Indica si las siguientes afirmaciones son correctas o no.
Gráfica (barras):
Serie : "Lugares" {{Q1}}, {{Q2}}, {{Q3}},{{Q4}}
Eje X:  "{{Q5}}", "{{Q6}}", "{{Q7}}", "{{Q8}}"
Ha ido {{Q1}} veces {{Q5}}.*
Ha ido {{Q2}} veces {{Q6}}.*
Ha ido {{Q3}} veces {{Q7}}.*
Ha ido {{Q4}} veces {{Q8}}.*
Ha ido {{Q2}} veces {{Q5}}.
Ha ido {{Q3}} veces {{Q5}}.
Ha ido {{Q4}} veces {{Q6}}.
Ha ido {{Q1}} veces {{Q6}}.
Ha ido {{Q1}} veces {{Q7}}.
Ha ido {{Q4}} veces {{Q7}}.
Ha ido {{Q2}} veces {{Q8}}.
Ha ido {{Q3}} veces {{Q8}}.</t>
  </si>
  <si>
    <t>Q1 = List = 2, 3, 4, 5, 6, 7
Q2 = List = 2, 3, 4, 5, 6, 7
Q3 = List = 2, 3, 4, 5, 6, 7
Q4 = List = 2, 3, 4, 5, 6, 7
Q5 = List = al museo, a la piscina, al campo, al parque, a la playa
Q6 = List = al museo, a la piscina, al campo, al parque, a la playa
Q7 = List = al museo, a la piscina, al campo, al parque, a la playa
Q8 = List = al museo, a la piscina, al campo, al parque, a la playa</t>
  </si>
  <si>
    <t>La altura que alcanza cada barra representa el número de veces que Rocío ha ido a cada sitio.</t>
  </si>
  <si>
    <t>&lt;p&gt;La altura que alcanza cada barra representa el número de veces que Rocío ha ido a cada sitio.&lt;/p&gt;
A5 = Ha ido {{Q1}} veces {{Q5}}.
A6 = Ha ido {{Q1}} veces {{Q5}}.
A7 = Ha ido {{Q2}} veces {{Q6}}.
A8 = Ha ido {{Q2}} veces {{Q6}}.
A9 = Ha ido {{Q3}} veces {{Q7}}.
A10 = Ha ido {{Q3}} veces {{Q7}}.
A11 = Ha ido {{Q4}} veces {{Q8}}.
A12 = Ha ido {{Q4}} veces {{Q8}}.</t>
  </si>
  <si>
    <t>{"id":"M4-EyP-2a-I-2","stimulus":"&lt;p&gt;Este gráfico mostra o número de vezes que Larissa foi a cada um desses lugares durante o verão. Indique se as seguintes afirmações estão corretas ou incorretas.&lt;/p&gt;&lt;div style=\"display:flex; justify-content:center;\"&gt;&lt;div class=\"fr-chart ct-chart ct-minor-seventh\" data-chart='{\"type\": \"bar\", \"series\": [{\"name\": \"Lugares\", \"data\": [{{Q1}},{{Q2}},{{Q3}},{{Q4}}]}], \"labels\":[\"{{Q5}}\",\"{{Q6}}\",\"{{Q7}}\",\"{{Q8}}\"],\"options\": {\"axisY\": {\"onlyInteger\": true}}}'&gt;&lt;/div&gt;&lt;/div&gt;","hint":"&lt;p&gt;A altura alcançada por cada barra representa o número de vezes que Larissa foi a cada local.&lt;/p&gt;","feedback":"&lt;p&gt;A altura alcançada por cada barra representa o número de vezes que Larissa foi a cada local.&lt;/p&gt;","seed":{"parameters":[{"name":"Q1","label":null,"list":[2,3,4,5,6,7]},{"name":"Q2","label":null,"list":[2,3,4,5,6,7]},{"name":"Q3","label":null,"list":[2,3,4,5,6,7]},{"name":"Q4","label":null,"list":[2,3,4,5,6,7]},{"name":"Q5","label":null,"list":["ao museu","à piscina","ao sítio","ao parque","à praia"]},{"name":"Q6","label":null,"list":["ao museu","à piscina","ao sítio","ao parque","à praia"]},{"name":"Q7","label":null,"list":["ao museu","à piscina","ao sítio","ao parque","à praia"]},{"name":"Q8","label":null,"list":["ao museu","à piscina","ao sítio","ao parque","à praia"]}],"calculated":[{"name":"A1","label":"Ela foi {{Q1}} vezes {{Q5}}."},{"name":"A2","label":"Ela foi {{Q2}} vezes {{Q6}}."},{"name":"A3","label":"Ela foi {{Q3}} vezes {{Q7}}."},{"name":"A4","label":"Ela foi {{Q4}} vezes {{Q8}}."},{"name":"A5","label":"Ela foi {{Q2}} vezes {{Q5}}.","incorrect":true,"feedback":"Ela foi {{Q1}} vezes {{Q5}}."},{"name":"A6","label":"Ela foi {{Q3}} vezes {{Q5}}.","incorrect":true,"feedback":"Ela foi {{Q1}} vezes {{Q5}}."},{"name":"A7","label":"Ela foi {{Q4}} vezes {{Q6}}.","incorrect":true,"feedback":"Ela foi {{Q2}} vezes {{Q6}}."},{"name":"A8","label":"Ela foi {{Q1}} vezes {{Q6}}.","incorrect":true,"feedback":"Ela foi {{Q2}} vezes {{Q6}}."},{"name":"A9","label":"Ela foi {{Q1}} vezes {{Q7}}.","incorrect":true,"feedback":"Ela foi {{Q3}} vezes {{Q7}}."},{"name":"A10","label":"Ela foi {{Q4}} vezes {{Q7}}.","incorrect":true,"feedback":"Ela foi {{Q3}} vezes {{Q7}}."},{"name":"A11","label":"Ela foi {{Q2}} vezes {{Q8}}.","incorrect":true,"feedback":"Ela foi {{Q4}} vezes {{Q8}}."},{"name":"A12","label":"Ela foi {{Q3}} vezes {{Q8}}.","incorrect":true,"feedback":"Ela foi {{Q4}} vezes {{Q8}}."}],"uniques":true},"algorithm":{"name":"trueFalse","template":"Choice matrix – inline","params":{"countCorrect":2,"countIncorrect":1,"showCheckIcon":false,"options":["Correta","Incorreta"]}}}</t>
  </si>
  <si>
    <t>Se le ha preguntado a unos alumnos de 4.º de Primaria qué profesión les gustaría ejercer de mayores. En esta gráfica están sus respuestas. Indica si las afirmaciones son correctas o no.
Gráfica (barras):
Serie : "Profesiones" {{Q1}}, {{Q2}}, {{Q3}}, {{Q4}}
Eje X:  "{{Q5}}", "{{Q6}}", "{{Q7}}", "{{Q8}}"
A {{Q1}} alumnos les gustaría ser {{Q5}}.*
A {{Q2}} alumnos les gustaría ser {{Q6}}.*
A {{Q3}} alumnos les gustaría ser {{Q7}}.*
A {{Q4}} alumnos les gustaría ser {{Q8}}.*
A {{Q2}} alumnos les gustaría ser {{Q5}}.
A {{Q3}} alumnos les gustaría ser {{Q5}}.
A {{Q1}} alumnos les gustaría ser {{Q6}}.
A {{Q4}} alumnos les gustaría ser {{Q6}}.
A {{Q2}} alumnos les gustaría ser {{Q7}}.
A {{Q4}} alumnos les gustaría ser {{Q7}}.
A {{Q1}} alumnos les gustaría ser {{Q8}}.
A {{Q2}} alumnos les gustaría ser {{Q8}}.</t>
  </si>
  <si>
    <t>Q1 = Min = 2; Max = 10; Step = 1
Q2 = Min = 2; Max = 10; Step = 1
Q3 = Min = 2; Max = 10; Step = 1
Q4 = Min = 2; Max = 10; Step = 1
Q5 = juez, deportista, periodista, actor, profesor, médico, músico, científico
Q6 = juez, deportista, periodista, actor, profesor, médico, músico, científico
Q7 = juez, deportista, periodista, actor, profesor, médico, músico, científico
Q8 = juez, deportista, periodista, actor, profesor, médico, músico, científico</t>
  </si>
  <si>
    <t>La altura que alcanza cada barra representa el número de alumnos que quieren tener una profesión.</t>
  </si>
  <si>
    <t>&lt;p&gt;La altura que alcanza cada barra representa el número de alumnos que quieren tener una profesión.&lt;/p&gt;
A5 = A {{Q2}} alumnos les gustaría ser {{Q5}}.
A6 = A {{Q3}} alumnos les gustaría ser {{Q5}}.
A7 = A {{Q1}} alumnos les gustaría ser {{Q6}}.
A8 = A {{Q4}} alumnos les gustaría ser {{Q6}}.
A9 = A {{Q2}} alumnos les gustaría ser {{Q7}}.
A10 = A {{Q4}} alumnos les gustaría ser {{Q7}}.
A11 = A {{Q1}} alumnos les gustaría ser {{Q8}}.
A12 = A {{Q2}} alumnos les gustaría ser {{Q8}}.</t>
  </si>
  <si>
    <t>{"id":"M4-EyP-2a-I-3","stimulus":"&lt;p&gt;Os alunos do 4º ano foram questionados sobre qual profissão gostariam de seguir quando crescessem. Suas respostas estão neste gráfico. Indique se as afirmações estão corretas ou incorretas.&lt;/p&gt;&lt;div style=\"display:flex; justify-content:center;\"&gt;&lt;div class=\"fr-chart ct-chart ct-minor-seventh\" data-chart='{\"type\": \"bar\", \"series\": [{\"name\": \"Profissões\", \"data\": [{{Q1}},{{Q2}},{{Q3}},{{Q4}}]}], \"labels\":[\"{{Q5}}\",\"{{Q6}}\",\"{{Q7}}\",\"{{Q8}}\"],\"options\": {\"axisY\": {\"onlyInteger\": true}}}'&gt;&lt;/div&gt;&lt;/div&gt;","hint":"&lt;p&gt;A altura que cada barra atinge representa o número de alunos que querem a profissão.&lt;/p&gt;","feedback":"&lt;p&gt;A altura que cada barra atinge representa o número de alunos que querem a profissão.&lt;/p&gt;","seed":{"parameters":[{"name":"Q1","label":null,"min":2,"max":10,"step":1},{"name":"Q2","label":null,"min":2,"max":10,"step":1},{"name":"Q3","label":null,"min":2,"max":10,"step":1},{"name":"Q4","label":null,"min":2,"max":10,"step":1},{"name":"Q5","label":null,"list":["juiz","atleta","jornalista","ator","professor","médico","músico","cientista"]},{"name":"Q6","label":null,"list":["juiz","atleta","jornalista","ator","professor","médico","músico","cientista"]},{"name":"Q7","label":null,"list":["juiz","atleta","jornalista","ator","professor","médico","músico","cientista"]},{"name":"Q8","label":null,"list":["juiz","atleta","jornalista","ator","professor","médico","músico","cientista"]}],"calculated":[{"name":"A1","label":"{{Q1}} estudantes querem ser {{Q5}}."},{"name":"A2","label":"{{Q2}} estudantes querem ser {{Q6}}."},{"name":"A3","label":"{{Q3}} estudantes querem ser {{Q7}}."},{"name":"A4","label":"{{Q4}} estudantes querem ser {{Q8}}."},{"name":"A5","label":"{{Q2}} estudantes querem ser {{Q5}}.","incorrect":true,"feedback":"{{Q2}} estudantes querem ser {{Q5}}."},{"name":"A6","label":"{{Q3}} estudantes querem ser {{Q5}}.","incorrect":true,"feedback":"{{Q3}} estudantes querem ser {{Q5}}."},{"name":"A7","label":"{{Q1}} estudantes querem ser {{Q6}}.","incorrect":true,"feedback":"{{Q1}} estudantes querem ser {{Q6}}."},{"name":"A8","label":"{{Q4}} estudantes querem ser {{Q6}}.","incorrect":true,"feedback":"{{Q4}} estudantes querem ser {{Q6}}."},{"name":"A9","label":"{{Q2}} estudantes querem ser {{Q7}}.","incorrect":true,"feedback":"{{Q2}} estudantes querem ser {{Q7}}."},{"name":"A10","label":"{{Q4}} estudantes querem ser {{Q7}}.","incorrect":true,"feedback":"{{Q4}} estudantes querem ser {{Q7}}."},{"name":"A11","label":"{{Q1}} estudantes querem ser {{Q8}}.","incorrect":true,"feedback":"{{Q1}} estudantes querem ser {{Q8}}."},{"name":"A12","label":"{{Q2}} estudantes querem ser {{Q8}}.","incorrect":true,"feedback":"{{Q2}} estudantes querem ser {{Q8}}."}],"uniques":true},"algorithm":{"name":"trueFalse","template":"Choice matrix – inline","params":{"countCorrect":2,"countIncorrect":1,"showCheckIcon":false,"options":["Correta","Incorreta"]}}}</t>
  </si>
  <si>
    <t>En el siguiente gráfico están representadas las asignaturas preferidas de unos alumnos. Completa las siguientes oraciones. 
Gráfica: Serie "Asignaturas": {{Q1}}, {{Q2}}, {{Q3}}
Eje X: "{{Q4}}", "{{Q5}}", "{{Q6}}"</t>
  </si>
  <si>
    <t>{{A1}} alumnos prefieren la asignatura de {{Q4}}.
{{A2}} alumnos prefieren la asignatura de {{Q6}}.</t>
  </si>
  <si>
    <t>Q1-Q3 = List = 10, 11, 12, 13, 14, 15
Q4 = List = Matemáticas, Inglés, Lengua, Ciencias Naturales, Educación Física, Educación Artística
Q5 = List = Matemáticas, Inglés, Lengua, Ciencias Naturales, Educación Física, Educación Artística
Q6 = List = Matemáticas, Inglés, Lengua, Ciencias Naturales, Educación Física, Educación Artística</t>
  </si>
  <si>
    <t>A1 = {{Q1}}
A2 = {{Q3}}</t>
  </si>
  <si>
    <t>&lt;p&gt;La altura que alcanza cada barra representa los alumnos a los que les gusta una asignatura.&lt;/p&gt;</t>
  </si>
  <si>
    <t>{"id":"M4-EyP-2a-E-1","stimulus":"&lt;p&gt;O gráfico a seguir mostra as disciplinas preferidas de um grupo de alunos. Complete as frases a seguir.&lt;/p&gt;&lt;div style=\"display:flex; justify-content:center;\"&gt;&lt;div class=\"fr-chart ct-chart ct-minor-seventh\" data-chart='{\"type\": \"bar\", \"series\": [{\"name\": \"Disciplinas\", \"data\": [{{Q1}},{{Q2}},{{Q3}}]}], \"labels\":[\"{{Q4}}\",\"{{Q5}}\",\"{{Q6}}\"],\"options\": {\"axisY\": {\"onlyInteger\": true}}}'&gt;&lt;/div&gt;&lt;/div&gt;","template":"&lt;p&gt;{{response}} alunos preferem a disciplina de {{Q4}}.&lt;/p&gt;&lt;p&gt;{{response}} alunos preferem a disciplina de {{Q6}}.&lt;/p&gt;","hint":"&lt;p&gt;A altura que cada barra atinge representa os alunos que preferem a disciplina.&lt;/p&gt;","feedback":"&lt;p&gt;A altura que cada barra atinge representa os alunos que preferem a disciplina.&lt;/p&gt;","seed":{"parameters":[{"name":"Q1","label":null,"list":[10,11,12,13,14,15]},{"name":"Q2","label":null,"list":[10,11,12,13,14,15]},{"name":"Q3","label":null,"list":[10,11,12,13,14,15]},{"name":"Q4","label":null,"list":["Matemática","Inglês","Português","Ciências","Educação Física","Artes"]},{"name":"Q5","label":null,"list":["Matemática","Inglês","Português","Ciências","Educação Física","Artes"]},{"name":"Q6","label":null,"list":["Matemática","Inglês","Português","Ciências","Educação Física","Artes"]}],"calculated":[{"name":"A1","label":"{{function}}","function":"{{Q1}}"},{"name":"A2","label":"{{function}}","function":"{{Q3}}"}],"uniques":true},"algorithm":{"name":"calculateOperation","params":{"method":"equivLiteral","keyboard":"NUMERICAL"}}}</t>
  </si>
  <si>
    <t>Se le ha preguntado a un grupo de personas por su color favorito y estas han sido sus respuestas. Observa el gráfico y completa las siguientes oraciones.
Gráfica: Serie "Colores": {{Q1}}, {{Q2}}, {{Q3}}, {{Q4}}
Eje X: "{{Q5}}", "{{Q6}}", "{{Q7}}", "{{Q8}}"</t>
  </si>
  <si>
    <t>El color favorito de {{A1}} personas es el {{Q6}}.
El color favorito de {{A2}} personas es el {{Q8}}.</t>
  </si>
  <si>
    <t>Q1 = Min = 1; Max = 10; Step = 1
Q2 = Min = 1; Max = 10; Step = 1
Q3 = Min = 1; Max = 10; Step = 1
Q4 = Min = 1; Max = 10; Step = 1
Q5 = List = rojo, naranja, amarillo, verde, azul, morado, blanco, negro, rosa
Q6 = List = rojo, naranja, amarillo, verde, azul, morado, blanco, negro, rosa
Q7 = List = rojo, naranja, amarillo, verde, azul, morado, blanco, negro, rosa
Q8 = List = rojo, naranja, amarillo, verde, azul, morado, blanco, negro, rosa</t>
  </si>
  <si>
    <t>A1 = {{Q2}}
A2 = {{Q4}}</t>
  </si>
  <si>
    <t>&lt;p&gt;La altura que alcanza cada barra representa el número de personas que prefieren cada color.&lt;/p&gt;</t>
  </si>
  <si>
    <t>{"id":"M4-EyP-2a-E-2","stimulus":"&lt;p&gt;Um grupo de pessoas foi questionado sobre a cor favorita delas e suas respostas foram representadas no gráfico a seguir. Observe-o e complete as frases.&lt;/p&gt;&lt;div style=\"display:flex; justify-content:center;\"&gt;&lt;div class=\"fr-chart ct-chart ct-minor-seventh\" data-chart='{\"type\": \"bar\", \"series\": [{\"name\": \"Cores\", \"data\": [{{Q1}},{{Q2}},{{Q3}},{{Q4}}]}], \"labels\":[\"{{Q5}}\",\"{{Q6}}\",\"{{Q7}}\",\"{{Q8}}\"],\"options\": {\"axisY\": {\"onlyInteger\": true}}}'&gt;&lt;/div&gt;&lt;/div&gt;","template":"&lt;p&gt;A cor favorita de {{response}} pessoas é a {{Q6}}.&lt;/p&gt;&lt;p&gt;A cor favorita de {{response}} pessoas é a {{Q8}}.&lt;/p&gt;","hint":"&lt;p&gt;A altura que cada barra atinge representa o número de pessoas que preferem cada cor.&lt;/p&gt;","feedback":"&lt;p&gt;A altura que cada barra atinge representa o número de pessoas que preferem cada cor.&lt;/p&gt;","seed":{"parameters":[{"name":"Q1","label":null,"min":1,"max":10,"step":1},{"name":"Q2","label":null,"min":1,"max":10,"step":1},{"name":"Q3","label":null,"min":1,"max":10,"step":1},{"name":"Q4","label":null,"min":1,"max":10,"step":1},{"name":"Q5","label":null,"list":["vermelha","laranja","amarela","verde","azul","roxa","branca","preta","rosa"]},{"name":"Q6","label":null,"list":["vermelha","laranja","amarela","verde","azul","roxa","branca","preta","rosa"]},{"name":"Q7","label":null,"list":["vermelha","laranja","amarela","verde","azul","roxa","branca","preta","rosa"]},{"name":"Q8","label":null,"list":["vermelha","laranja","amarela","verde","azul","roxa","branca","preta","rosa"]}],"calculated":[{"name":"A1","label":"{{function}}","function":"{{Q2}}"},{"name":"A2","label":"{{function}}","function":"{{Q4}}"}],"uniques":true},"algorithm":{"name":"calculateOperation","params":{"method":"equivLiteral","keyboard":"NUMERICAL"}}}</t>
  </si>
  <si>
    <t>En este gráfico están las ventas de una tienda de ropa durante el último día. Completa la siguiente afirmación.
Gráfica:
Serie "Ventas": {{Q1}}, {{Q2}}, {{Q3}}
Eje X: "{{Q4}}", "{{Q5}}", "{{Q6}}"</t>
  </si>
  <si>
    <t xml:space="preserve">Ha vendido {{A1}} {{Q4}} y {{A2}} {{Q5}}. </t>
  </si>
  <si>
    <t>Q1 = Min = 5; Max = 15; Step = 1
Q2 = Min = 5; Max = 15; Step = 1
Q3 = Min = 5; Max = 15; Step = 1
Q4 = List = pantalones, camisetas, chaquetas, zapatos, vestidos</t>
  </si>
  <si>
    <t>A1 = {{Q1}}
A2 = {{Q2}}</t>
  </si>
  <si>
    <t>&lt;p&gt;La altura que alcanza cada barra representa las ventas de cada producto en la tienda.&lt;/p&gt;</t>
  </si>
  <si>
    <t>{"id":"M4-EyP-2a-E-3","stimulus":"&lt;p&gt;Neste gráfico estão representadas as vendas de uma loja de roupas durante o último dia. Complete a seguinte afirmação.&lt;/p&gt;&lt;div style=\"display:flex; justify-content:center;\"&gt;&lt;div class=\"fr-chart ct-chart ct-minor-seventh\" data-chart='{\"type\": \"bar\", \"series\": [{\"name\": \"Vendas\", \"data\": [{{Q1}},{{Q2}},{{Q3}}]}], \"labels\":[\"{{Q4}}\",\"{{Q5}}\",\"{{Q6}}\"],\"options\": {\"axisY\": {\"onlyInteger\": true}}}'&gt;&lt;/div&gt;&lt;/div&gt;","template":"&lt;p&gt;Venderam-se {{response}} {{Q4}} e {{response}} {{Q5}}.&lt;/p&gt;","hint":"&lt;p&gt;A altura que cada barra atinge representa o número de vendas de cada item na loja.&lt;/p&gt;","feedback":"&lt;p&gt;A altura que cada barra atinge representa o número de vendas de cada item na loja.&lt;/p&gt;","seed":{"parameters":[{"name":"Q1","label":null,"min":5,"max":15,"step":1},{"name":"Q2","label":null,"min":5,"max":15,"step":1},{"name":"Q3","label":null,"min":5,"max":15,"step":1},{"name":"Q4","label":null,"list":["calças","camisas","jaquetas","sapatos","vestidos"]},{"name":"Q5","label":null,"list":["calças","camisas","jaquetas","sapatos","vestidos"]},{"name":"Q6","label":null,"list":["calças","camisas","jaquetas","sapatos","vestidos"]}],"calculated":[{"name":"A1","label":"{{function}}","function":"{{Q1}}"},{"name":"A2","label":"{{function}}","function":"{{Q2}}"}],"uniques":true},"algorithm":{"name":"calculateOperation","params":{"method":"equivLiteral","keyboard":"NUMERICAL"}}}</t>
  </si>
  <si>
    <t>M4-EyP-2b</t>
  </si>
  <si>
    <t>Elabora gráficos de barras</t>
  </si>
  <si>
    <t>Para decorar su tienda, Alicia ha comprado flores con los colores que aparecen en la tabla. Construye el gráfico de barras a partir de esa información.
Etiquetas: Rojas, Rosas, Amarillas, Azules, Violetas</t>
  </si>
  <si>
    <t>Barchart Output</t>
  </si>
  <si>
    <t>Q1 = Min = 1; Max = 10; Step = 1
Q2 = Min = 1; Max = 10; Step = 1
Q3 = Min = 1; Max = 10; Step = 1
Q4 = Min = 1; Max = 10; Step = 1
Q5 = Min = 1; Max = 10; Step = 1</t>
  </si>
  <si>
    <t>La altura de las barras representa el número de flores de cada color.</t>
  </si>
  <si>
    <t>{
    "id": "M4-EyP-2b-I-1",
    "stimulus": "&lt;p&gt;Para decorar sua loja, Alice comprou flores nas cores mostradas na tabela. Construa o gráfico de barras a partir dessas informações.&lt;/p&gt;",
    "hint": "A altura das barras representa o número de flores de cada cor.",
    "feedback": "A altura das barras representa o número de flores de cada cor.",
    "seed": {
        "parameters": [
            {
                "name": "Q1",
                "label": "Verdes",
                "img": "",
                "theme": "theme-green",
                "min": 1,
                "max": 10,
                "step": 1
            },
            {
                "name": "Q2",
                "label": "Rosas",
                "img": "",
                "theme": "theme-bordeaux",
                "min": 1,
                "max": 10,
                "step": 1
            },
            {
                "name": "Q3",
                "label": "Amarelas",
                "img": "",
                "theme": "theme-light-orange",
                "min": 1,
                "max": 10,
                "step": 1
            },
            {
                "name": "Q4",
                "label": "Azuis",
                "img": "",
                "theme": "theme-light-blue",
                "min": 1,
                "max": 10,
                "step": 1
            },
            {
                "name": "Q5",
                "label": "Violetas",
                "img": "",
                "theme": "theme-violet",
                "min": 1,
                "max": 10,
                "step": 1
            }
        ],
        "uniques": true
    },
    "algorithm": {
        "name": "barchart",
        "params": {
            "labelY": "Flores",
            "labelsX": [
                {
                    "label": "Unidades",
                    "theme": "theme-bordeaux"
                }
            ],
            "tableEnable": true,
            "tablePosition": "LEFT",
            "multiplier": 1
        }
    }
}</t>
  </si>
  <si>
    <t>Una bolsa de caramelos tiene caramelos con estos sabores. Construye el gráfico de barras a partir de la información de la tabla.
Etiquetas: Limón, Fresa, Sandía, Menta</t>
  </si>
  <si>
    <t>Q1 = Min = 1; Max = 10; Step = 1
Q2 = Min = 1; Max = 10; Step = 1
Q3 = Min = 1; Max = 10; Step = 1
Q4 = Min = 1; Max = 10; Step = 1</t>
  </si>
  <si>
    <t>La altura de las barras representa el número de caramelos de cada sabor.</t>
  </si>
  <si>
    <t>{
    "id": "M4-EyP-2b-I-2",
    "stimulus": "&lt;p&gt;Um saco contém doces desses sabores. Construa o gráfico de barras a partir das informações da tabela.&lt;/p&gt;",
    "hint": "&lt;p&gt;A altura das barras representa o número de doces de cada sabor.&lt;/p&gt;",
    "feedback": "&lt;p&gt;A altura das barras representa o número de doces de cada sabor.&lt;/p&gt;",
    "seed": {
        "parameters": [
            {
                "name": "Q1",
                "label": "Limão",
                "img": "",
                "theme": "theme-light-orange",
                "min": 1,
                "max": 10,
                "step": 1
            },
            {
                "name": "Q2",
                "label": "Morango",
                "img": "",
                "theme": "theme-bordeaux",
                "min": 1,
                "max": 10,
                "step": 1
            },
            {
                "name": "Q3",
                "label": "Laranja",
                "img": "",
                "theme": "theme-dark-orange",
                "min": 1,
                "max": 10,
                "step": 1
            },
            {
                "name": "Q4",
                "label": "Menta",
                "img": "",
                "theme": "theme-green",
                "min": 1,
                "max": 10,
                "step": 1
            }
        ],
        "uniques": true
    },
    "algorithm": {
        "name": "barchart",
        "params": {
            "labelY": "Doces",
            "labelsX": [
                {
                    "label": "Unidades",
                    "theme": "theme-bordeaux"
                }
            ],
            "tableEnable": true,
            "tablePosition": "LEFT",
            "multiplier": 1
        }
    }
}</t>
  </si>
  <si>
    <t>En la caja de herramientas del abuelo de Julio están las siguientes herramientas. Construye el gráfico de barras a partir de la información de la tabla.
Etiquetas: Destornilladores, Llaves fijas, Martillos, Alicates</t>
  </si>
  <si>
    <t>Q1 = Min = 2; Max = 6; Step = 1
Q2 = Min =4; Max = 10; Step = 1
Q3 = Min = 1; Max = 3; Step = 1
Q4 = Min =2; Max = 5; Step = 1
Q5 = Min =2; Max = 5; Step = 1</t>
  </si>
  <si>
    <t>La altura de las barras representa el número de herramientas de cada tipo que hay en la caja.</t>
  </si>
  <si>
    <t>{
    "id": "M4-EyP-2b-I-3",
    "stimulus": "&lt;p&gt;Na caixa de ferramentas do avô de Fabio estão as seguintes ferramentas. Construa o gráfico de barras a partir das informações da tabela.&lt;/p&gt;",
    "hint": "&lt;p&gt;A altura das barras representa o número de ferramentas de cada tipo na caixa.&lt;/p&gt;",
    "feedback": "&lt;p&gt;A altura das barras representa o número de ferramentas de cada tipo na caixa.&lt;/p&gt;",
    "seed": {
        "parameters": [
            {
                "name": "Q1",
                "label": "Chaves de fenda",
                "img": "",
                "theme": "theme-violet",
                "min": 2,
                "max": 6,
                "step": 1
            },
            {
                "name": "Q2",
                "label": "Chaves fixas",
                "img": "",
                "theme": "theme-violet",
                "min": 4,
                "max": 10,
                "step": 1
            },
            {
                "name": "Q3",
                "label": "Martelos",
                "img": "",
                "theme": "theme-violet",
                "min": 1,
                "max": 3,
                "step": 1
            },
            {
                "name": "Q4",
                "label": "Alicates",
                "img": "",
                "theme": "theme-violet",
                "min": 2,
                "max": 5,
                "step": 1
            },
            {
                "name": "Q5",
                "label": "Furadeiras",
                "img": "",
                "theme": "theme-violet",
                "min": 2,
                "max": 5,
                "step": 1
            }
        ],
        "uniques": true
    },
    "algorithm": {
        "name": "barchart",
        "params": {
            "labelY": "Ferramentas",
            "labelsX": [
                {
                    "label": "Unidades",
                    "theme": "theme-green"
                }
            ],
            "tableEnable": true,
            "tablePosition": "LEFT",
            "multiplier": 1
        }
    }
}</t>
  </si>
  <si>
    <t>M4-EyP-3a</t>
  </si>
  <si>
    <t>Interpreta datos en polígono de frecuencias</t>
  </si>
  <si>
    <t>La siguiente curva de frecuencias representa el número de películas que unos niños han visto durante el último mes. Indica si estas afirmaciones son correctas o no.
Gráfica: 
Serie "Películas": {{Q1}}, {{Q2}}, {{Q3}}, {{Q4}}
Eje X: {{Q5}}, {{Q6}}, {{Q7}}, {{Q8}}
{{Q5}} ha visto {{Q1}} películas.*
{{Q6}} ha visto {{Q2}} películas.*
{{Q7}} ha visto {{Q3}} películas.*
{{Q8}} ha visto {{Q4}} películas.*
{{Q5}} ha visto {{Q2}} películas.
{{Q5}} ha visto {{Q3}} películas.
{{Q6}} ha visto {{Q1}} películas.
{{Q6}} ha visto {{Q3}} películas.
{{Q7}} ha visto {{Q2}} películas.
{{Q7}} ha visto {{Q4}} películas.
{{Q8}} ha visto {{Q1}} películas.
{{Q8}} ha visto {{Q3}} películas.
(Se ven 3 opciones, 2 correctas)</t>
  </si>
  <si>
    <t>Q1 = Min = 2; Max = 12; Step = 1
Q2 = Min = 2; Max = 12; Step = 1
Q3 = Min = 2; Max = 12; Step = 1
Q4 = Min = 2; Max = 12; Step = 1
Q5 = List = Sonia, Hugo, Ana, Manuel, Emma, Javier, Blanca
Q6 = List = Sonia, Hugo, Ana, Manuel, Emma, Javier, Blanca
Q7 = List = Sonia, Hugo, Ana, Manuel, Emma, Javier, Blanca
Q8 = List = Sonia, Hugo, Ana, Manuel, Emma, Javier, Blanca</t>
  </si>
  <si>
    <t>&lt;p&gt;La altura que alcanza la curva representa el número de películas que ha visto cada persona.&lt;/p&gt;</t>
  </si>
  <si>
    <t>&lt;p&gt;La altura que alcanza la curva representa el número de películas que ha visto cada persona.&lt;/p&gt;
A5 = {{Q5}} ha visto {{Q1}} películas.
A6 = {{Q5}} ha visto {{Q1}} películas.
A7 = {{Q6}} ha visto {{Q2}} películas.
A8 = {{Q6}} ha visto {{Q2}} películas.
A9 = {{Q7}} ha visto {{Q3}} películas.
A10 = {{Q7}} ha visto {{Q3}} películas.
A11 = {{Q8}} ha visto {{Q4}} películas.
A12 = {{Q8}} ha visto {{Q4}} películas.</t>
  </si>
  <si>
    <t>{
    "id": "M4-EyP-3a-I-1",
    "stimulus": "&lt;p&gt;A curva de frequência a seguir representa o número de filmes que algumas crianças assistiram no último mês. Ela indica se essas afirmações estão corretas ou não.&lt;/p&gt;&lt;div style=\"display:flex; justify-content:center;\"&gt;&lt;div class=\"fr-chart ct-chart ct-minor-seventh\" data-chart='{\"type\": \"line\", \"series\": [{\"name\": \"Películas\", \"data\": [{{Q1}},{{Q2}},{{Q3}},{{Q4}}]}], \"labels\":[\"{{Q5}}\",\"{{Q6}}\",\"{{Q7}}\",\"{{Q8}}\"], \"options\":{\"low\":0, \"axisY\": {\"onlyInteger\": true}}}'&gt;&lt;/div&gt;&lt;/div&gt;",
    "hint": "&lt;p&gt;A altura da curva representa o número de filmes que cada pessoa assistiu.&lt;/p&gt;",
    "feedback": "&lt;p&gt;A altura da curva representa o número de filmes que cada pessoa assistiu.&lt;/p&gt;",
    "seed": {
        "parameters": [
            {
                "name": "Q1",
                "label": "",
                "min": 2,
                "max": 12,
                "step": 1
            },
            {
                "name": "Q2",
                "label": "",
                "min": 2,
                "max": 12,
                "step": 1
            },
            {
                "name": "Q3",
                "label": "",
                "min": 2,
                "max": 12,
                "step": 1
            },
            {
                "name": "Q4",
                "label": "",
                "min": 2,
                "max": 12,
                "step": 1
            },
            {
                "name": "Q5",
                "label": "",
                "list": [
                    "Sonia",
                    "Hugo",
                    "Ana",
                    "Manuel",
                    "Emma",
                    "Javier",
                    "Blanca"
                ]
            },
            {
                "name": "Q6",
                "label": "",
                "list": [
                    "Sonia",
                    "Hugo",
                    "Ana",
                    "Manuel",
                    "Emma",
                    "Javier",
                    "Blanca"
                ]
            },
            {
                "name": "Q7",
                "label": "",
                "list": [
                    "Sonia",
                    "Hugo",
                    "Ana",
                    "Manuel",
                    "Emma",
                    "Javier",
                    "Blanca"
                ]
            },
            {
                "name": "Q8",
                "label": "",
                "list": [
                    "Sonia",
                    "Hugo",
                    "Ana",
                    "Manuel",
                    "Emma",
                    "Javier",
                    "Blanca"
                ]
            }
        ],
        "calculated": [
            {
                "name": "A1",
                "label": "{{Q5}} viu {{Q1}} filmes."
            },
            {
                "name": "A2",
                "label": "{{Q6}} viu {{Q2}} filmes."
            },
            {
                "name": "A3",
                "label": "{{Q7}} viu {{Q3}} filmes."
            },
            {
                "name": "A4",
                "label": "{{Q8}} viu {{Q4}} filmes."
            },
            {
                "name": "A5",
                "label": "{{Q5}} viu {{Q2}} filmes.",
                "incorrect": true,
                "feedback": "&lt;p&gt;{{Q5}} viu {{Q1}} filmes.&lt;/p&gt;"
            },
            {
                "name": "A6",
                "label": "{{Q5}} viu {{Q3}}  filmes",
                "incorrect": true,
                "feedback": "&lt;p&gt;{{Q5}} viu {{Q1}}  filmes&lt;/p&gt;"
            },
            {
                "name": "A7",
                "label": "{{Q6}} viu {{Q1}}  filmes.",
                "incorrect": true,
                "feedback": "&lt;p&gt;{{Q6}} viu {{Q2}}  filmes.&lt;/p&gt;"
            },
            {
                "name": "A8",
                "label": "{{Q6}} viu {{Q3}}  filmes.",
                "incorrect": true,
                "feedback": "&lt;p&gt;{{Q6}} viu {{Q2}} filmes.&lt;/p&gt;"
            },
            {
                "name": "A9",
                "label": "{{Q7}} viu {{Q2}} películas.",
                "incorrect": true,
                "feedback": "&lt;p&gt;{{Q7}} viu {{Q3}} filmes.&lt;/p&gt;"
            },
            {
                "name": "A10",
                "label": "{{Q7}} viu {{Q4}} filmes.",
                "incorrect": true,
                "feedback": "&lt;p&gt;{{Q7}} viu {{Q3}} filmes.&lt;/p&gt;"
            },
            {
                "name": "A11",
                "label": "{{Q8}} viu {{Q1}} filmes.",
                "incorrect": true,
                "feedback": "&lt;p&gt;{{Q8}} viu {{Q4}} filmes.&lt;/p&gt;"
            },
            {
                "name": "A12",
                "label": "{{Q8}} viu {{Q3}} filmes.",
                "incorrect": true,
                "feedback": "&lt;p&gt;{{Q8}} viu {{Q4}} filmes.&lt;/p&gt;"
            }
        ],
        "uniques": true
    },
    "algorithm": {
        "name": "trueFalse",
        "template": "Choice matrix – inline",
        "params": {
            "countCorrect": 2,
            "countIncorrect": 1,
            "showCheckIcon": false,
            "options": [
                "Verdadero",
                "Falso"
            ]
        }
    }
}</t>
  </si>
  <si>
    <t>En un colegio se ha realizado una encuesta para saber qué postres prefiere el alumnado. A partir de esa información se ha creado la siguiente gráfica. Indica si estas afirmaciones son correctas o no.
Gráfica:
Serie "Postres":  {{Q1}}, {{Q2}}, {{Q3}}
Eje X: "{{Q4}}", "{{Q5}}", "{{Q6}}"
{{Q1}} estudiantes prefieren {{Q4}}.*
{{Q2}} estudiantes prefieren {{Q5}}.*
{{Q3}} estudiantes prefieren {{Q6}}.*
{{Q2}} estudiantes prefieren {{Q4}}.
{{Q3}} estudiantes prefieren {{Q4}}.
{{Q1}} estudiantes prefieren {{Q5}}.
{{Q3}} estudiantes prefieren {{Q5}}.
{{Q1}} estudiantes prefieren {{Q6}}.
{{Q2}} estudiantes prefieren {{Q6}}.</t>
  </si>
  <si>
    <t>Q1-Q3 = Min = 2; Max = 10; Step = 1
Q4-Q6="list": ["fruta", "tarta", "helado", "yogurt"]</t>
  </si>
  <si>
    <t>&lt;p&gt;La altura que alcanza la curva representa el número de estudiantes que prefieren un postre.&lt;/p&gt;</t>
  </si>
  <si>
    <t>&lt;p&gt;La altura que alcanza la curva representa el número de estudiantes que prefieren un postre.&lt;/p&gt;
A4 = {{Q1}} estudiantes prefieren {{Q4}}.
A5 = {{Q1}} estudiantes prefieren {{Q4}}.
A6 = {{Q2}} estudiantes prefieren {{Q5}}.
A7 = {{Q2}} estudiantes prefieren {{Q5}}.
A8 = {{Q3}} estudiantes prefieren {{Q6}}.
A9 = {{Q3}} estudiantes prefieren {{Q6}}.</t>
  </si>
  <si>
    <t>{
    "id": "M4-EyP-3a-I-2",
    "stimulus": "&lt;p&gt;Em uma escola foi realizada uma pesquisa para saber quais sobremesas os alunos preferem. A partir dessas informações foi criado o gráfico a seguir. Indique se essas afirmações estão corretas ou não.&lt;/p&gt;&lt;div style=\"display:flex; justify-content:center;\"&gt;&lt;div class=\"fr-chart ct-chart ct-minor-seventh\" data-chart='{\"type\": \"line\", \"series\": [{\"name\": \"Postres\", \"data\": [{{Q1}},{{Q2}},{{Q3}}]}], \"labels\":[\"{{Q4}}\",\"{{Q5}}\",\"{{Q6}}\"], \"options\":{\"low\":0, \"axisY\": {\"onlyInteger\": true}}}'&gt;&lt;/div&gt;&lt;/div&gt;",
    "hint": "&lt;p&gt;A altura da curva representa o número de alunos que preferem uma sobremesa.&lt;/p&gt;",
    "feedback": "&lt;p&gt;A altura da curva representa o número de alunos que preferem uma sobremesa.&lt;/p&gt;",
    "seed": {
        "parameters": [
            {
                "name": "Q1",
                "label": "",
                "min": 2,
                "max": 10,
                "step": 1
            },
            {
                "name": "Q2",
                "label": "",
                "min": 2,
                "max": 10,
                "step": 1
            },
            {
                "name": "Q3",
                "label": "",
                "min": 2,
                "max": 10,
                "step": 1
            },
            {
                "name": "Q4",
                "label": "",
                "list": [
                    "fruta",
                    "bolo",
                    "congeladas",
                    "iogurte"
                ]
            },
            {
                "name": "Q5",
                "label": "",
                "list": [
                    "fruta",
                    "bolo",
                    "congeladas",
                    "iogurte"
                ]
            },
            {
                "name": "Q6",
                "label": "",
                "list": [
                    "fruta",
                    "bolo",
                    "congeladas",
                    "iogurte"
                ]
            }
        ],
        "calculated": [
            {
                "name": "A1",
                "label": "{{Q1}} alunos preferem {{Q4}}."
            },
            {
                "name": "A2",
                "label": "{{Q2}} alunos preferem {{Q5}}."
            },
            {
                "name": "A3",
                "label": "{{Q3}} alunos preferem {{Q6}}."
            },
            {
                "name": "A4",
                "label": "{{Q2}} alunos preferem {{Q4}}.",
                "incorrect": true,
                "feedback": "&lt;p&gt;{{Q1}} alunos preferem {{Q4}}.&lt;/p&gt;"
            },
            {
                "name": "A5",
                "label": "{{Q3}} alunos preferem {{Q4}}.",
                "incorrect": true,
                "feedback": "&lt;p&gt;{{Q1}} alunos preferem {{Q4}}.&lt;/p&gt;"
            },
            {
                "name": "A6",
                "label": "{{Q1}} alunos preferem {{Q5}}.",
                "incorrect": true,
                "feedback": " {{Q2}} alunos preferem {{Q5}}."
            },
            {
                "name": "A7",
                "label": " {{Q2}} alunos preferem {{Q5}}.",
                "incorrect": true,
                "feedback": "&lt;p&gt;{{Q5}} recebeu {{Q2}} votos.&lt;/p&gt;"
            },
            {
                "name": "A8",
                "label": "{{Q1}} alunos preferem {{Q6}}.",
                "incorrect": true,
                "feedback": "&lt;p&gt;{{Q3}} alunos preferem {{Q6}}.&lt;/p&gt;"
            },
            {
                "name": "A9",
                "label": "{{Q2}} alunos preferem {{Q6}}.",
                "incorrect": true,
                "feedback": "&lt;p&gt;{{Q3}} alunos preferem {{Q6}}.&lt;/p&gt;"
            }
        ],
        "uniques": true
    },
    "algorithm": {
        "name": "trueFalse",
        "template": "Choice matrix – inline",
        "params": {
            "countCorrect": 2,
            "countIncorrect": 1,
            "showCheckIcon": false,
            "options": [
                "Verdadero",
                "Falso"
            ]
        }
    }
}</t>
  </si>
  <si>
    <t>Estos son los resultados de la votación que han realizado en una clase para elegir a su representante. Indica si estas afirmaciones son correctas o no.
Gráfica:
Serie "Votos":  {{Q1}}, {{Q2}}, {{Q3}}
Eje X: "{{Q4}}", "{{Q5}}", "{{Q6}}"
{{Q4}} ha recibido {{Q1}} votos.*
{{Q5}} ha recibido {{Q2}} votos.*
{{Q6}} ha recibido {{Q3}} votos.*
{{Q4}} ha recibido {{Q2}} votos.
{{Q4}} ha recibido {{Q3}} votos.
{{Q5}} ha recibido {{Q1}} votos.
{{Q5}} ha recibido {{Q3}} votos.
{{Q6}} ha recibido {{Q1}} votos.
{{Q6}} ha recibido {{Q2}} votos.</t>
  </si>
  <si>
    <t>Q1 = Min = 2; Max = 12; Step = 1
Q2 = Min = 2; Max = 12; Step = 1
Q3 = Min = 2; Max = 12; Step = 1
Q4 = List = Álvaro, Mar, Raúl, Sara, Héctor, Alba
Q5 = List = Álvaro, Mar, Raúl, Sara, Héctor, Alba
Q6 = List = Álvaro, Mar, Raúl, Sara, Héctor, Alba</t>
  </si>
  <si>
    <t>&lt;p&gt;La altura que alcanza la curva representa los votos que ha recibido cada aspirante.&lt;/p&gt;</t>
  </si>
  <si>
    <t>&lt;p&gt;La altura que alcanza la curva representa los votos que ha recibido cada aspirante.&lt;/p&gt;
A4 = {{Q4}} ha recibido {{Q1}} votos.
A5 = {{Q4}} ha recibido {{Q1}} votos.
A6 = {{Q5}} ha recibido {{Q2}} votos.
A7 = {{Q5}} ha recibido {{Q2}} votos.
A8 = {{Q6}} ha recibido {{Q3}} votos.
A9 = {{Q6}} ha recibido {{Q3}} votos.</t>
  </si>
  <si>
    <t>{
    "id": "M4-EyP-3a-I-3",
    "stimulus": "&lt;p&gt;Estes são os resultados da votação que eles fizeram em uma classe para eleger seu representante. Indique se essas declarações estão corretas ou não.&lt;/p&gt;&lt;div style=\"display:flex; justify-content:center;\"&gt;&lt;div class=\"fr-chart ct-chart ct-minor-seventh\" data-chart='{\"type\": \"line\", \"series\": [{\"name\": \"Votos\", \"data\": [{{Q1}},{{Q2}},{{Q3}}]}], \"labels\":[\"{{Q4}}\",\"{{Q5}}\",\"{{Q6}}\"], \"options\":{\"low\":0, \"axisY\": {\"onlyInteger\": true}}}'&gt;&lt;/div&gt;&lt;/div&gt;",
    "hint": "&lt;p&gt;A altura que a curva atinge representa os votos que cada candidato recebeu.&lt;/p&gt;",
    "feedback": "&lt;p&gt;A altura que a curva atinge representa os votos que cada candidato recebeu.&lt;/p&gt;",
    "seed": {
        "parameters": [
            {
                "name": "Q1",
                "label": "",
                "min": 2,
                "max": 12,
                "step": 1
            },
            {
                "name": "Q2",
                "label": "",
                "min": 2,
                "max": 12,
                "step": 1
            },
            {
                "name": "Q3",
                "label": "",
                "min": 2,
                "max": 12,
                "step": 1
            },
            {
                "name": "Q4",
                "label": "",
                "list": [
                    "Gilberto",
                    "Mar",
                    "Luciano",
                    "Sara",
                    "Nelson",
                    "Diane"
                ]
            },
            {
                "name": "Q5",
                "label": "",
                "list": [
                    "Gilberto",
                    "Mar",
                    "Luciano",
                    "Sara",
                    "Nelson",
                    "Diane"
                ]
            },
            {
                "name": "Q6",
                "label": "",
                "list": [
                    "Gilberto",
                    "Mar",
                    "Luciano",
                    "Sara",
                    "Nelson",
                    "Diane"
                ]
            }
        ],
        "calculated": [
            {
                "name": "A1",
                "label": "{{Q4}} ha recibido {{Q1}} votos."
            },
            {
                "name": "A2",
                "label": "{{Q5}} ha recibido {{Q2}} votos."
            },
            {
                "name": "A3",
                "label": "{{Q6}} ha recibido {{Q3}} votos."
            },
            {
                "name": "A4",
                "label": "{{Q4}} ha recibido {{Q2}} votos.",
                "incorrect": true,
                "feedback": "&lt;p&gt;{{Q4}} ha recibido {{Q1}} votos.&lt;/p&gt;"
            },
            {
                "name": "A5",
                "label": "{{Q4}} ha recibido {{Q3}} votos.",
                "incorrect": true,
                "feedback": "&lt;p&gt;{{Q4}} ha recibido {{Q1}} votos.&lt;/p&gt;"
            },
            {
                "name": "A6",
                "label": "{{Q5}} ha recibido {{Q1}} votos.",
                "incorrect": true,
                "feedback": "{{Q5}} ha recibido {{Q2}} votos."
            },
            {
                "name": "A7",
                "label": "{{Q5}} ha recibido {{Q3}} votos.",
                "incorrect": true,
                "feedback": "&lt;p&gt;{{Q5}} ha recibido {{Q2}} votos.&lt;/p&gt;"
            },
            {
                "name": "A8",
                "label": "{{Q6}} ha recibido {{Q1}} votos.",
                "incorrect": true,
                "feedback": "&lt;p&gt;{{Q6}} ha recibido {{Q3}} votos.&lt;/p&gt;"
            },
            {
                "name": "A9",
                "label": "{{Q6}} ha recibido {{Q2}} votos.",
                "incorrect": true,
                "feedback": "&lt;p&gt;{{Q6}} ha recibido {{Q3}} votos.&lt;/p&gt;"
            }
        ],
        "uniques": true
    },
    "algorithm": {
        "name": "trueFalse",
        "template": "Choice matrix – inline",
        "params": {
            "countCorrect": 2,
            "countIncorrect": 1,
            "showCheckIcon": false,
            "options": [
                "Verdadero",
                "Falso"
            ]
        }
    }
}</t>
  </si>
  <si>
    <t>En esta gráfica se han registrado el número de días que ha llovido durante el último mes en varias ciudades. Observa la gráfica y completa las siguientes afirmaciones.
Serie "Ciudades": {{Q1}}, {{Q2}}, {{Q3}}
Eje X: "{{Q4}}", "{{Q5}}", "{{Q6}}"</t>
  </si>
  <si>
    <t>En {{Q4}} ha llovido durante {{A1}} días.
En {{Q5}} ha llovido durante {{A2}} días.</t>
  </si>
  <si>
    <t>Q1 = List = 2, 3, 4, 5, 6, 7
Q2 = List = 2, 3, 4, 5, 6, 7
Q3 = List = 2, 3, 4, 5, 6, 7
Q4 = List = París, Santiago, Tokio, Roma, El Cairo, Montreal
Q4 = List = París, Santiago, Tokio, Roma, El Cairo, Montreal
Q5 = List = París, Santiago, Tokio, Roma, El Cairo, Montreal</t>
  </si>
  <si>
    <t>&lt;p&gt;La altura que alcanza la curva representa el número días que ha llovido en cada ciudad.&lt;/p&gt;</t>
  </si>
  <si>
    <t>{
    "id": "M4-EyP-3a-E-1",
    "stimulus": "&lt;p&gt;Este gráfico mostra o número de dias que choveu durante o último mês em várias cidades. Observe o gráfico e complete as afirmações a seguir.&lt;/p&gt;&lt;div style=\"display:flex; justify-content:center;\"&gt;&lt;div class=\"fr-chart ct-chart ct-minor-seventh\" data-chart='{\"type\": \"line\", \"series\": [{\"name\": \"Ciudades\", \"data\": [{{Q1}},{{Q2}},{{Q3}}]}], \"labels\":[\"{{Q4}}\",\"{{Q5}}\",\"{{Q6}}\"], \"options\":{\"low\":0, \"axisY\": {\"onlyInteger\": true}}}'&gt;&lt;/div&gt;&lt;/div&gt;",
    "template": "&lt;p&gt;Em {{Q4}} choveu por {{response}} dias.&lt;/p&gt;&lt;p&gt;Em {{Q5}} choveu por {{response}} dias.&lt;/p&gt;",
    "hint": "&lt;p&gt;A altura atingida pela curva representa o número de dias que choveu em cada cidade.&lt;/p&gt;",
    "feedback": "&lt;p&gt;A altura atingida pela curva representa o número de dias que choveu em cada cidade.&lt;/p&gt;",
    "seed": {
        "parameters": [
            {
                "name": "Q1",
                "label": "",
                "list": [
                    2,
                    3,
                    4,
                    5,
                    6,
                    7
                ]
            },
            {
                "name": "Q2",
                "label": "",
                "list": [
                    2,
                    3,
                    4,
                    5,
                    6,
                    7
                ]
            },
            {
                "name": "Q3",
                "label": "",
                "list": [
                    2,
                    3,
                    4,
                    5,
                    6,
                    7
                ]
            },
            {
                "name": "Q4",
                "label": "",
                "list": [
                    "París",
                    "Bilbao",
                    "Tokio",
                    "Roma",
                    "El Cairo",
                    "Toronto"
                ]
            },
            {
                "name": "Q5",
                "label": "",
                "list": [
                    "París",
                    "Bilbao",
                    "Tokio",
                    "Roma",
                    "El Cairo",
                    "Toronto"
                ]
            },
            {
                "name": "Q6",
                "label": "",
                "list": [
                    "París",
                    "Bilbao",
                    "Tokio",
                    "Roma",
                    "El Cairo",
                    "Toronto"
                ]
            }
        ],
        "calculated": [
            {
                "name": "A1",
                "label": "{{function}}",
                "function": "{{Q1}}"
            },
            {
                "name": "A2",
                "label": "{{function}}",
                "function": "{{Q2}}"
            }
        ],
        "uniques": true
    },
    "algorithm": {
        "name": "calculateOperation",
        "template": "Cloze with text"
    }
}</t>
  </si>
  <si>
    <t>La profesora de Educación Física ha elaborado una gráfica con el número de canastas que han encestado los siguientes estudiantes. Completa estas oraciones.
Serie "Canastas": {{Q1}}, {{Q2}}, {{Q3}}, {{Q4}}
Eje X: {{Q5}}, {{Q6}}, {{Q7}}, {{Q8}}</t>
  </si>
  <si>
    <t>{{Q7}} ha encestado {{A1}} canastas.
{{Q5}} ha encestado {{A2}} canastas.</t>
  </si>
  <si>
    <t>Q1 = Min = 5; Max = 12; Step = 1
Q2 = Min = 5; Max = 12; Step = 1
Q3 = Min = 5; Max = 12; Step = 1
Q4 = Min = 5; Max = 12; Step = 1
Q5= List = Leticia, Felipe, Juan, Isabel, Moisés, Esther
Q6= List = Leticia, Felipe, Juan, Isabel, Moisés, Esther
Q7= List = Leticia, Felipe, Juan, Isabel, Moisés, Esther
Q8= List = Leticia, Felipe, Juan, Isabel, Moisés, Esther</t>
  </si>
  <si>
    <t>A1 = {{Q3}}
A2 = {{Q1}}</t>
  </si>
  <si>
    <t>&lt;p&gt;La altura que alcanza la curva representa el número canastas de cada estudiante.&lt;/p&gt;</t>
  </si>
  <si>
    <t>{
    "id": "M4-EyP-3a-E-2",
    "stimulus": "&lt;p&gt;O professor de Educação Física fez um gráfico com o número de cestas feitas pelos seguintes alunos. Complete estas frases.&lt;/p&gt;&lt;div style=\"display:flex; justify-content:center;\"&gt;&lt;div class=\"fr-chart ct-chart ct-minor-seventh\" data-chart='{\"type\": \"line\", \"series\": [{\"name\": \"Canastas\", \"data\": [{{Q1}},{{Q2}},{{Q3}},{{Q4}}]}], \"labels\":[\"{{Q5}}\",\"{{Q6}}\",\"{{Q7}}\",\"{{Q8}}\"], \"options\":{\"low\":0, \"axisY\": {\"onlyInteger\": true}}}'&gt;&lt;/div&gt;&lt;/div&gt;",
    "template": "&lt;p&gt;{{Q7}} fez {{response}} cestas.&lt;/p&gt;&lt;p&gt;{{Q5}} fez {{response}} cestas.&lt;/p&gt;",
    "hint": "&lt;p&gt;A altura alcançada pela curva representa o número de cestas que cada aluno tem.&lt;/p&gt;",
    "feedback": "&lt;p&gt;A altura atingida pela curva representa o número de cestas que cada aluno fez.&lt;/p&gt;",
    "seed": {
        "parameters": [
            {
                "name": "Q1",
                "label": "",
                "min": 5,
                "max": 12,
                "step": 1
            },
            {
                "name": "Q2",
                "label": "",
                "min": 5,
                "max": 12,
                "step": 1
            },
            {
                "name": "Q3",
                "label": "",
                "min": 5,
                "max": 12,
                "step": 1
            },
            {
                "name": "Q4",
                "label": "",
                "min": 5,
                "max": 12,
                "step": 1
            },
            {
                "name": "Q5",
                "label": "",
                "list": [
                    "Pablo",
                    "Juliana",
                    "Lucas",
                    "Nora",
                    "Rafael",
                    "Elena"
                ]
            },
            {
                "name": "Q6",
                "label": "",
                "list": [
                    "Pablo",
                    "Juliana",
                    "Lucas",
                    "Nora",
                    "Rafael",
                    "Elena"
                ]
            },
            {
                "name": "Q7",
                "label": "",
                "list": [
                    "Pablo",
                    "Juliana",
                    "Lucas",
                    "Nora",
                    "Rafael",
                    "Elena"
                ]
            },
            {
                "name": "Q8",
                "label": "",
                "list": [
                    "Pablo",
                    "Juliana",
                    "Lucas",
                    "Nora",
                    "Rafael",
                    "Elena"
                ]
            }
        ],
        "calculated": [
            {
                "name": "A1",
                "label": "{{function}}",
                "function": "{{Q3}}"
            },
            {
                "name": "A2",
                "label": "{{function}}",
                "function": "{{Q1}}"
            }
        ],
        "uniques": true
    },
    "algorithm": {
        "name": "calculateOperation",
        "template": "Cloze with text"
    }
}</t>
  </si>
  <si>
    <t>Para hacer unas manualidades en clase, cada estudiante ha traído tantas cartulinas de colores como aparecen en la gráfica. Obsérvala y después completa las siguientes afirmaciones.
Serie "Cartulinas": {{Q1}}, {{Q2}}, {{Q3}}, {{Q4}}
Eje X: {{Q5}}, {{Q6}}, {{Q7}}, {{Q8}}</t>
  </si>
  <si>
    <t>{{Q8}} ha traído {{A1}} cartulinas.
{{Q5}} ha traído {{A2}} cartulinas.</t>
  </si>
  <si>
    <t>Q1 = Min = 2; Max = 12; Step = 1
Q2 = Min = 2; Max = 12; Step = 1
Q3 = Min = 2; Max = 12; Step = 1
Q4 = Min = 2; Max = 12; Step = 1
Q5 = List = Bernardo, Lucía, Lucas, Nora, Martín, Guadalupe
Q6 = List = Bernardo, Lucía, Lucas, Nora, Martín, Guadalupe
Q7 = List = Bernardo, Lucía, Lucas, Nora, Martín, Guadalupe
Q8 = List = Bernardo, Lucía, Lucas, Nora, Martín, Guadalupe</t>
  </si>
  <si>
    <t>A1 = {{Q4}}
A2 = {{Q1}}</t>
  </si>
  <si>
    <t>&lt;p&gt;La altura que alcanza la curva representa el número de cartulinas que ha traído cada estudiante.&lt;/p&gt;</t>
  </si>
  <si>
    <t>{
    "id": "M4-EyP-3a-E-3",
    "stimulus": "&lt;p&gt;Para fazer alguns trabalhos manuais em sala de aula, cada aluno trouxe tantos pedaços de papelão coloridos quantos aparecem na tabela. Observe e complete as seguintes afirmações.&lt;/p&gt;&lt;div style=\"display:flex; justify-content:center;\"&gt;&lt;div class=\"fr-chart ct-chart ct-minor-seventh\" data-chart='{\"type\": \"line\", \"series\": [{\"name\": \"Cartulinas\", \"data\": [{{Q1}},{{Q2}},{{Q3}},{{Q4}}]}], \"labels\":[\"{{Q5}}\",\"{{Q6}}\",\"{{Q7}}\",\"{{Q8}}\"], \"options\":{\"low\":0, \"axisY\": {\"onlyInteger\": true}}}'&gt;&lt;/div&gt;&lt;/div&gt;",
    "template": "&lt;p&gt;{{Q8}} trouxe {{response}} cartões.&lt;/p&gt;&lt;p&gt;{{Q5}} trouxe {{response}} cartões&lt;/p&gt;",
    "hint": "&lt;p&gt;A altura da curva representa o número de cartões que cada aluno trouxe.&lt;/p&gt;",
    "feedback": "&lt;p&gt;A altura da curva representa o número de cartões que cada aluno trouxe.&lt;/p&gt;",
    "seed": {
        "parameters": [
            {
                "name": "Q1",
                "label": "",
                "min": 2,
                "max": 12,
                "step": 1
            },
            {
                "name": "Q2",
                "label": "",
                "min": 2,
                "max": 12,
                "step": 1
            },
            {
                "name": "Q3",
                "label": "",
                "min": 2,
                "max": 12,
                "step": 1
            },
            {
                "name": "Q4",
                "label": "",
                "min": 2,
                "max": 12,
                "step": 1
            },
            {
                "name": "Q5",
                "label": "",
                "list": [
                    "Bruno",
                    "Juliana",
                    "Lucas",
                    "Nora",
                    "Marcelo",
                    "Simone"
                ]
            },
            {
                "name": "Q6",
                "label": "",
                "list": [
                    "Bruno",
                    "Juliana",
                    "Lucas",
                    "Nora",
                    "Marcelo",
                    "Simone"
                ]
            },
            {
                "name": "Q7",
                "label": "",
                "list": [
                    "Bruno",
                    "Juliana",
                    "Lucas",
                    "Nora",
                    "Marcelo",
                    "Simone"
                ]
            },
            {
                "name": "Q8",
                "label": "",
                "list": [
                    "Bruno",
                    "Juliana",
                    "Lucas",
                    "Nora",
                    "Marcelo",
                    "Simone"
                ]
            }
        ],
        "calculated": [
            {
                "name": "A1",
                "label": "{{function}}",
                "function": "{{Q4}}"
            },
            {
                "name": "A2",
                "label": "{{function}}",
                "function": "{{Q1}}"
            }
        ],
        "uniques": true
    },
    "algorithm": {
        "name": "calculateOperation",
        "template": "Cloze with text"
    }
}</t>
  </si>
  <si>
    <t>M4-EyP-4a</t>
  </si>
  <si>
    <t>Interpreta datos en pictogramas</t>
  </si>
  <si>
    <t>Este pictograma representa el número de coches estacionados en un aparcamiento según su color. Cada icono equivale a 5 coches. Indica si las siguientes afirmaciones son verdaderas o no.
Gráfico de Pictograma
Serie: {{Q1}}, {{Q2}}, {{Q3}}, {{Q4}}
Eje X : "{{Q5}}", "{{Q6}}", "{{Q7}}", "{{Q8}}"
Icono: Coche
Hay {{T1}} coches {{Q5}} aparcados.*
Hay {{T3}} coches {{Q7}} aparcados.*
Hay {{T2}} coches {{Q6}} aparcados.*
Hay {{T2}} coches {{Q5}} aparcados.
Hay {{Q4}} coches {{Q7}} aparcados.
Hay {{Q2}} coches {{Q6}} aparcados.
Hay {{Q4}} coches {{Q7}} aparcados.
Hay {{Q1}} coches {{Q3}} aparcados.
(Mostrar 3 afirmaciones y que 1 sean verdaderas)</t>
  </si>
  <si>
    <t>Q1-Q4 = List = 1, 2, 3, 4, 5
Q5 = List = "rojos", "negros", "blancos", "verdes"
Q6 = List = "rojos", "negros", "blancos", "verdes"
Q7 = List = "rojos", "negros", "blancos", "verdes"
Q8 = List = "rojos", "negros", "blancos", "verdes"</t>
  </si>
  <si>
    <t>T1 = {{Q1}}*5
T2 = {{Q2}}*5
T3 = {{Q3}}*5</t>
  </si>
  <si>
    <t>&lt;p&gt;Cada columna de iconos representa el número de coches de cada color.&lt;/p&gt;</t>
  </si>
  <si>
    <t>&lt;p&gt;Cada columna de iconos representa el número de coches de cada color.&lt;/p&gt;
A4 = &lt;p&gt;Hay {{T1}} coches {{Q5}} aparcados.&lt;/p&gt;
A5 = &lt;p&gt;Hay {{T3}} coches {{Q7}} aparcados.&lt;/p&gt;
A6 = &lt;p&gt;Hay {{T2}} coches {{Q6}} aparcados.&lt;/p&gt;
A7 = &lt;p&gt;Hay {{T3}} coches {{Q7}} aparcados.&lt;/p&gt;
A8 = &lt;p&gt;Hay {{T1}} coches {{Q7}} aparcados.&lt;/p&gt;</t>
  </si>
  <si>
    <t>{"id":"M4-EyP-4a-I-1","stimulus":"&lt;p&gt;Este pictograma representa o número de carros parados em um estacionamento de acordo com a cor de cada um. Cada ícone equivale a 5 carros.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carros de cada cor.&lt;/p&gt;","feedback":"&lt;p&gt;Cada coluna de ícones representa o número de carros de cada cor.&lt;/p&gt;","seed":{"parameters":[{"name":"Q1","label":null,"img":"https://blueberry-assets.oneclick.es/M4_EyP_4a_1.svg","list":[2,3,4,5]},{"name":"Q2","label":null,"img":"https://blueberry-assets.oneclick.es/M4_EyP_4a_1.svg","list":[2,3,4,5]},{"name":"Q3","label":null,"img":"https://blueberry-assets.oneclick.es/M4_EyP_4a_1.svg","list":[2,3,4,5]},{"name":"Q4","label":null,"img":"https://blueberry-assets.oneclick.es/M4_EyP_4a_1.svg","list":[2,3,4,5]},{"name":"Q5","label":null,"list":["vermelhos","pretos","brancos","pratas"]},{"name":"Q6","label":null,"list":["vermelhos","pretos","brancos","pratas"]},{"name":"Q7","label":null,"list":["vermelhos","pretos","brancos","pratas"]},{"name":"Q8","label":null,"list":["vermelhos","pretos","brancos","pratas"]}],"calculated":[{"name":"T1","label":"{{function}}","function":"{{Q1}}*5","temp":true},{"name":"T2","label":"{{function}}","function":"{{Q2}}*5","temp":true},{"name":"T3","label":"{{function}}","function":"{{Q3}}*5","temp":true},{"name":"A1","label":"Há {{T1}} carros {{Q5}} estacionados."},{"name":"A2","label":"Há {{T3}} carros {{Q7}} estacionados."},{"name":"A3","label":"Há {{T2}} carros {{Q6}} estacionados."},{"name":"A4","label":"Há {{T2}} carros {{Q5}} estacionados.","incorrect":true,"feedback":"&lt;p&gt;Há {{T1}} carros {{Q5}} estacionados.&lt;/p&gt;"},{"name":"A5","label":"Há {{Q4}} carros {{Q7}} estacionados.","incorrect":true,"feedback":"&lt;p&gt;Há {{T3}} carros {{Q7}} estacionados.&lt;/p&gt;"},{"name":"A6","label":"Há {{Q2}} carros {{Q6}} estacionados.","incorrect":true,"feedback":"&lt;p&gt;Há {{T2}} carros {{Q6}} estacionados.&lt;/p&gt;"},{"name":"A7","label":"Há {{Q4}} carros {{Q7}} estacionados.","incorrect":true,"feedback":"&lt;p&gt;Há {{T3}} carros {{Q7}} estacionados.&lt;/p&gt;"},{"name":"A8","label":"Há {{Q1}} carros {{Q7}} estacionados.","incorrect":true,"feedback":"&lt;p&gt;Há {{T1}} carros {{Q7}} estacionados.&lt;/p&gt;"}],"uniques":true},"algorithm":{"name":"trueFalse","template":"Choice matrix – inline","params":{"countCorrect":1,"countIncorrect":2,"showCheckIcon":false,"options":["Verdadeira","Falsa"]}}}</t>
  </si>
  <si>
    <t>Este pictograma refleja cuántos miembros de un club deportivo realizan cada actividad. Cada icono equivale a 10 personas. Indica si las siguientes afirmaciones son verdaderas o no.
Gráfico de Pictograma
Serie: {{Q1}}, {{Q2}}, {{Q3}}, {{Q4}}
Eje X : "{{Q5}}", "{{Q6}}", "{{Q7}}", "{{Q8}}"
Icono: Muñequito de persona
{{T1}} personas practican {{Q1}}.*
{{T2}} personas practican {{Q2}}.*
{{T3}} personas practican {{Q3}}.*
{{T4}} personas practican {{Q4}}.*
{{T1}} personas practican {{Q2}}.
{{T1}} personas practican {{Q3}}.
{{T2}} personas practican {{Q1}}.
{{T2}} personas practican {{Q4}}.
{{T3}} personas practican {{Q1}}.
{{T3}} personas practican {{Q2}}.
{{T4}} personas practican {{Q2}}.
{{T4}} personas practican {{Q3}}.
Mostrar 4 afirmaciones, 2 verdaderas.</t>
  </si>
  <si>
    <t>Q1-Q4 = List = 1, 2, 3, 4, 5
Q5 = List = "baloncesto", "fútbol", "tenis", "bádminton"
Q6 = List = "baloncesto", "fútbol", "tenis", "bádminton"
Q7 = List = "baloncesto", "fútbol", "tenis", "bádminton"
Q8 = List = "baloncesto", "fútbol", "tenis", "bádminton"</t>
  </si>
  <si>
    <t>T1 = {{Q1}}*10
T2 = {{Q2}}*10
T3 = {{Q3}}*10
T4 = {{Q4}}*10</t>
  </si>
  <si>
    <t>&lt;p&gt;Cada columna de iconos representa el número de personas que se dedica a un deporte.&lt;/p&gt;</t>
  </si>
  <si>
    <t>{"id":"M4-EyP-4a-I-2","stimulus":"&lt;p&gt;Este pictograma representa quantos membros de um clube esportivo realizam cada atividade. Cada ícone equivale a 10 pessoas.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pessoas que realizam o esporte.&lt;/p&gt;","feedback":"&lt;p&gt;Cada coluna de ícones representa o número de pessoas que realizam o esporte.&lt;/p&gt;","seed":{"parameters":[{"name":"Q1","label":null,"img":"https://blueberry-assets.oneclick.es/M4_EyP_4a_2.svg","list":[1,2,3,4,5]},{"name":"Q2","label":null,"img":"https://blueberry-assets.oneclick.es/M4_EyP_4a_2.svg","list":[1,2,3,4,5]},{"name":"Q3","label":null,"img":"https://blueberry-assets.oneclick.es/M4_EyP_4a_2.svg","list":[1,2,3,4,5]},{"name":"Q4","label":null,"img":"https://blueberry-assets.oneclick.es/M4_EyP_4a_2.svg","list":[1,2,3,4,5]},{"name":"Q5","label":null,"list":["basquete","futebol","tênis","vôlei"]},{"name":"Q6","label":null,"list":["basquete","futebol","tênis","vôlei"]},{"name":"Q7","label":null,"list":["basquete","futebol","tênis","vôlei"]},{"name":"Q8","label":null,"list":["basquete","futebol","tênis","vôlei"]}],"calculated":[{"name":"T1","label":"{{function}}","function":"{{Q1}}*10","temp":true},{"name":"T2","label":"{{function}}","function":"{{Q2}}*10","temp":true},{"name":"T3","label":"{{function}}","function":"{{Q3}}*10","temp":true},{"name":"T4","label":"{{function}}","function":"{{Q4}}*10","temp":true},{"name":"A1","label":"{{T1}} pessoas praticam {{Q5}}."},{"name":"A2","label":"{{T2}} pessoas praticam {{Q6}}."},{"name":"A3","label":"{{T3}} pessoas praticam {{Q7}}."},{"name":"A4","label":"{{T4}} pessoas praticam {{Q8}}."},{"name":"A5","label":"{{T1}} pessoas praticam {{Q6}}.","incorrect":true},{"name":"A6","label":"{{T1}} pessoas praticam {{Q7}}.","incorrect":true},{"name":"A7","label":"{{T2}} pessoas praticam {{Q5}}.","incorrect":true},{"name":"A8","label":"{{T2}} pessoas praticam {{Q8}}.","incorrect":true},{"name":"A9","label":"{{T3}} pessoas praticam {{Q5}}.","incorrect":true},{"name":"A10","label":"{{T3}} pessoas praticam {{Q6}}.","incorrect":true},{"name":"A11","label":"{{T4}} pessoas praticam {{Q6}}.","incorrect":true},{"name":"A12","label":"{{T4}} pessoas praticam {{Q7}}.","incorrect":true}],"uniques":true},"algorithm":{"name":"trueFalse","template":"Choice matrix – inline","params":{"countCorrect":2,"countIncorrect":2,"showCheckIcon":false,"options":["Verdadeira","Falsa"]}}}</t>
  </si>
  <si>
    <t>Después de un viaje a {{Q1}}, tres amigos han apuntado el número de fotos que han tomado en un gráfico como este. Cada icono equivale a 20 fotografías. Indica si las siguientes afirmaciones son verdaderas o no.
Gráfico de Pictograma
Serie: {{Q2}}, {{Q3}}, {{Q4}}
Eje X : "Javier", "Isabel", "Pilar"
Icono: Cámara de fotos
Javier ha tomado {{T1}} fotos.*
Isabel ha tomado {{T2}} fotos.*
Pilar ha tomado {{T3}} fotos.*
Javier ha tomado {{Q1}} fotos.
Javier ha tomado {{T3}} fotos.
Isabel ha tomado {{Q2}} fotos.
Isabel ha tomado {{T1}} fotos.
Pilar ha tomado {{Q3}} fotos.
Pilar ha tomado {{T2}} fotos.
(Se ven 3, 1 correcta)</t>
  </si>
  <si>
    <t>Q1 = List = Viena, Roma, París
Q2-Q4 = List = 1, 2, 3, 4, 5</t>
  </si>
  <si>
    <t>T1 = {{Q1}}*20
T2 = {{Q2}}*20
T3 = {{Q3}}*20</t>
  </si>
  <si>
    <t>&lt;p&gt;Cada columna de iconos representa el número de fotografías que ha tomado cada amigo.&lt;/p&gt;</t>
  </si>
  <si>
    <t>{"id":"M4-EyP-4a-I-3","stimulus":"&lt;p&gt;Depois de uma viagem a {{Q1}}, três amigos registraram o número de fotos que tiraram em um gráfico como este. Cada ícone equivale a 20 fotografias. Indique se as seguintes afirmações são verdadeiras ou falsas.&lt;/p&gt;&lt;div style=\"display:flex; justify-content:center;\"&gt;&lt;div class=\"fr-chart\" data-chart='{\"type\": \"pictograph\", \"series\": [{\"img\": \"{{Q2.img}}\", \"value\":{{Q2}}},{\"img\": \"{{Q3.img}}\", \"value\":{{Q3}}},{\"img\": \"{{Q4.img}}\", \"value\":{{Q4}}}], \"labels\":[\"Javier\",\"Isabel\",\"Patrícia\"]}'&gt;&lt;/div&gt;&lt;/div&gt;","hint":"&lt;p&gt;Cada coluna de ícones representa o número de fotos que cada amigo tirou.&lt;/p&gt;","feedback":"&lt;p&gt;Cada coluna de ícones representa o número de fotos que cada amigo tirou.&lt;/p&gt;","seed":{"parameters":[{"name":"Q1","label":null,"list":["Viena","Roma","Paris"]},{"name":"Q2","label":null,"img":"https://blueberry-assets.oneclick.es/M4_EyP_4a_3.svg","list":[1,2,3,4,5]},{"name":"Q3","label":null,"img":"https://blueberry-assets.oneclick.es/M4_EyP_4a_3.svg","list":[1,2,3,4,5]},{"name":"Q4","label":null,"img":"https://blueberry-assets.oneclick.es/M4_EyP_4a_3.svg","list":[1,2,3,4,5]}],"calculated":[{"name":"T1","label":"{{function}}","function":"{{Q2}}*20","temp":true},{"name":"T2","label":"{{function}}","function":"{{Q3}}*20","temp":true},{"name":"T3","label":"{{function}}","function":"{{Q4}}*20","temp":true},{"name":"A1","label":"Javier tirou {{T1}} fotos."},{"name":"A2","label":"Isabel tirou {{T2}} fotos."},{"name":"A3","label":"Patrícia tirou {{T3}} fotos."},{"name":"A4","label":"Javier tirou {{Q2}} fotos.","incorrect":true},{"name":"A5","label":"Javier tirou {{T3}} fotos.","incorrect":true},{"name":"A6","label":"Isabel tirou {{Q3}} fotos.","incorrect":true},{"name":"A7","label":"Isabel tirou {{T1}} fotos.","incorrect":true},{"name":"A8","label":"Patrícia tirou {{Q4}} fotos.","incorrect":true},{"name":"A9","label":"Patrícia tirou {{T2}} fotos.","incorrect":true}],"uniques":true},"algorithm":{"name":"trueFalse","template":"Choice matrix – inline","params":{"countCorrect":1,"countIncorrect":2,"showCheckIcon":false,"options":["Verdadeira","Falsa"]}}}</t>
  </si>
  <si>
    <t>David ha apuntado en un pictograma como este el número de estrellas fugaces que ha visto durante una semana. Completa las siguientes afirmaciones.
Gráfico de Pictograma 
Serie: {{Q1}}, {{Q2}}, {{Q3}}, {{Q4}}, {{Q5}}
Eje X : "Lunes", "Martes", "Miércoles", "Jueves", "Viernes"
Icono: Estrella</t>
  </si>
  <si>
    <t>Vio {{A1}} estrellas el día en el que más observó y {{A2}} el día que menos.</t>
  </si>
  <si>
    <t>Q1-Q7 = List = 2, 3, 4, 5, 6
uniques: false</t>
  </si>
  <si>
    <t>A1=math.max({{Q1}},{{Q2}},{{Q3}},{{Q4}},{{Q5}})
A1=math.min({{Q1}},{{Q2}},{{Q3}},{{Q4}},{{Q5}})</t>
  </si>
  <si>
    <t>&lt;p&gt;Cada columna de iconos representa el número de estrellas que vio en un día.&lt;/p&gt;</t>
  </si>
  <si>
    <t>{"id":"M4-EyP-4a-E-1","stimulus":"&lt;p&gt;Giovani registrou em um pictograma como este o número de estrelas cadentes que viu durante uma semana. Complete as seguintes afirmações.&lt;/p&gt;&lt;div style=\"display:flex; justify-content:center;\"&gt;&lt;div class=\"fr-chart\" data-chart='{\"type\": \"pictograph\", \"series\": [{\"img\": \"{{Q1.img}}\", \"value\":{{Q1}}},{\"img\": \"{{Q2.img}}\", \"value\":{{Q2}}},{\"img\": \"{{Q3.img}}\", \"value\":{{Q3}}},{\"img\": \"{{Q4.img}}\", \"value\":{{Q4}}},{\"img\": \"{{Q5.img}}\", \"value\":{{Q5}}}], \"labels\":[\"Segunda-feira\",\"Terça-feira\",\"Quarta-feira\",\"Quinta-feira\",\"Sexta-feira\"]}'&gt;&lt;/div&gt;&lt;/div&gt;","template":"&lt;p&gt;Ele viu {{response}} estrelas no dia em que observou mais ocorrências e {{response}} no dia em que observou menos.&lt;/p&gt;","hint":"&lt;p&gt;Cada coluna de ícones representa o número de estrelas que Giovani viu em um dia.&lt;/p&gt;","feedback":"&lt;p&gt;Cada coluna de ícones representa o número de estrelas que Giovani viu em um dia.&lt;/p&gt;","seed":{"parameters":[{"name":"Q1","label":null,"img":"https://blueberry-assets.oneclick.es/M4_EyP_4a_4.svg","list":[1,2,3,4,5,6]},{"name":"Q2","label":null,"img":"https://blueberry-assets.oneclick.es/M4_EyP_4a_4.svg","list":[1,2,3,4,5,6]},{"name":"Q3","label":null,"img":"https://blueberry-assets.oneclick.es/M4_EyP_4a_4.svg","list":[1,2,3,4,5,6]},{"name":"Q4","label":null,"img":"https://blueberry-assets.oneclick.es/M4_EyP_4a_4.svg","list":[1,2,3,4,5,6]},{"name":"Q5","label":null,"img":"https://blueberry-assets.oneclick.es/M4_EyP_4a_4.svg","list":[1,2,3,4,5,6]}],"calculated":[{"name":"A1","label":"{{function}}","function":"math.max({{Q1}},{{Q2}},{{Q3}},{{Q4}},{{Q5}})"},{"name":"A2","label":"{{function}}","function":"math.min({{Q1}},{{Q2}},{{Q3}},{{Q4}},{{Q5}})"}],"uniques":false},"algorithm":{"name":"calculateOperation","params":{"method":"equivLiteral","keyboard":"NUMERICAL"}}}</t>
  </si>
  <si>
    <t>Este gráfico representa el número de viajes en los que el padre de Andrea utiliza el coche durante la semana. Cada icono representa 3 viajes. Completa las siguientes oraciones.
Serie: {{Q1}}, {{Q2}}, {{Q3}}, {{Q4}}, {{Q5}}
Eje X : "Lunes", "Martes", "Miércoles", "Jueves", "Viernes"
Icono: coche</t>
  </si>
  <si>
    <t>Los lunes utiliza el coche {{A1}} veces.
Los jueves utiliza el coche {{A2}} veces.</t>
  </si>
  <si>
    <t>Q1-Q5 = List = 2, 3, 4, 5, 6
uniques: false</t>
  </si>
  <si>
    <t xml:space="preserve">A1 = {{Q1}}*3
A2 = {{Q4}}*3
</t>
  </si>
  <si>
    <t>&lt;p&gt;Cada columna de iconos representa el número de viajes que el padre de Andrea realiza en un día.&lt;/p&gt;</t>
  </si>
  <si>
    <t>{"id":"M4-EyP-4a-E-2","stimulus":"&lt;p&gt;Este gráfico representa o número de viagens em que o pai de Alice usa o carro durante a semana. Cada ícone representa 3 viagens. Complete as seguintes frases.&lt;/p&gt;&lt;div style=\"display:flex; justify-content:center;\"&gt;&lt;div class=\"fr-chart\" data-chart='{\"type\": \"pictograph\", \"series\": [{\"img\": \"{{Q1.img}}\", \"value\":{{Q1}}},{\"img\": \"{{Q2.img}}\", \"value\":{{Q2}}},{\"img\": \"{{Q3.img}}\", \"value\":{{Q3}}},{\"img\": \"{{Q4.img}}\", \"value\":{{Q4}}},{\"img\": \"{{Q5.img}}\", \"value\":{{Q5}}}], \"labels\":[\"Segunda-feira\",\"Terça-feira\",\"Quarta-feira\",\"Quinta-feira\",\"Sexta-feira\"]}'&gt;&lt;/div&gt;&lt;/div&gt;","template":"&lt;p&gt;Às segundas ele usa o carro {{response}} vezes.&lt;/p&gt;&lt;p&gt;Às quintas ele usa o carro {{response}} vezes.&lt;/p&gt;","hint":"&lt;p&gt;Cada coluna de ícones representa o número de viagens com carro que o pai de Alice faz em um dia.&lt;/p&gt;","feedback":"&lt;p&gt;Cada coluna de ícones representa o número de viagens com carro que o pai de Alice faz em um dia.&lt;/p&gt;","seed":{"parameters":[{"name":"Q1","label":null,"img":"https://blueberry-assets.oneclick.es/M4_EyP_4a_1.svg","list":[1,2,3,4,5,6]},{"name":"Q2","label":null,"img":"https://blueberry-assets.oneclick.es/M4_EyP_4a_1.svg","list":[1,2,3,4,5,6]},{"name":"Q3","label":null,"img":"https://blueberry-assets.oneclick.es/M4_EyP_4a_1.svg","list":[1,2,3,4,5,6]},{"name":"Q4","label":null,"img":"https://blueberry-assets.oneclick.es/M4_EyP_4a_1.svg","list":[1,2,3,4,5,6]},{"name":"Q5","label":null,"img":"https://blueberry-assets.oneclick.es/M4_EyP_4a_1.svg","list":[1,2,3,4,5,6]}],"calculated":[{"name":"A1","label":"{{function}}","function":"{{Q1}}*3"},{"name":"A2","label":"{{function}}","function":"{{Q4}}*3"}],"uniques":false},"algorithm":{"name":"calculateOperation","params":{"method":"equivLiteral","keyboard":"NUMERICAL"}}}</t>
  </si>
  <si>
    <t>{{Q4}}, {{Q5}} y {{Q6}} han creado este gráfico para apuntar cuántas frutas comen a lo largo de la semana. Cada icono representa 2 piezas de fruta. Completa las siguientes afirmaciones.
Gráfico de Pictograma
Serie: {{Q1}}, {{Q2}}, {{Q3}}, 
Eje X : "{{Q4}}", "{{Q5}}", "{{Q6}}"
Icono: Manzana</t>
  </si>
  <si>
    <t>{{Q4}} come {{A1}} piezas de fruta a la semana.
{{Q5}} come {{A2}} piezas de fruta a la semana.
{{Q6}} come {{A3}} piezas de fruta a la semana.</t>
  </si>
  <si>
    <t>Q1-Q3 = Mín = 3;Máx =5; Step= 1
Q4 = List = "David", "Gloria", "Óscar", "Beatriz"
Q5 = List = "David", "Gloria", "Óscar", "Beatriz"
Q6 = List = "David", "Gloria", "Óscar", "Beatriz"</t>
  </si>
  <si>
    <t xml:space="preserve">A1 = {{Q1}}*2
A2 = {{Q2}}*2
A3 = {{Q3}}*2
</t>
  </si>
  <si>
    <t>&lt;p&gt;Cada columna de iconos representa el número de piezas de frutas que comen a la semana.&lt;/p&gt;</t>
  </si>
  <si>
    <t>{"id":"M4-EyP-4a-E-3","stimulus":"&lt;p&gt;{{Q4}}, {{Q5}} e {{Q6}} criaram este gráfico para registrar quantas frutas eles comem durante a semana. Cada ícone representa 2 porções de fruta. Complete as seguintes afirmações.&lt;/p&gt;&lt;div style=\"display:flex; justify-content:center;\"&gt;&lt;div class=\"fr-chart\" data-chart='{\"type\": \"pictograph\", \"series\": [{\"img\": \"{{Q1.img}}\", \"value\":{{Q1}}},{\"img\": \"{{Q2.img}}\", \"value\":{{Q2}}},{\"img\": \"{{Q3.img}}\", \"value\":{{Q3}}}], \"labels\":[\"{{Q4}}\",\"{{Q5}}\",\"{{Q6}}\"]}'&gt;&lt;/div&gt;&lt;/div&gt;","template":"&lt;p&gt;{{Q4}} come {{response}} porções de fruta por semana.&lt;/p&gt;&lt;p&gt;{{Q5}} come {{response}} porções de fruta por semana.&lt;/p&gt;&lt;p&gt;{{Q6}} come {{response}} porções de fruta por semana.&lt;/p&gt;","hint":"&lt;p&gt;Cada coluna de ícones representa o número de porções de frutas que eles comem por semana.&lt;/p&gt;","feedback":"&lt;p&gt;Cada coluna de ícones representa o número de porções de frutas que eles comem por semana.&lt;/p&gt;","seed":{"parameters":[{"name":"Q1","label":null,"img":"https://blueberry-assets.oneclick.es/M4_EyP_4a_5.svg","min":3,"max":5,"step":1},{"name":"Q2","label":null,"img":"https://blueberry-assets.oneclick.es/M4_EyP_4a_5.svg","min":3,"max":5,"step":1},{"name":"Q3","label":null,"img":"https://blueberry-assets.oneclick.es/M4_EyP_4a_5.svg","min":3,"max":5,"step":1},{"name":"Q4","label":null,"list":["Denis","Gabriela","Oscar","Beatriz"]},{"name":"Q5","label":null,"list":["Denis","Gabriela","Oscar","Beatriz"]},{"name":"Q6","label":null,"list":["Denis","Gabriela","Oscar","Beatriz"]}],"calculated":[{"name":"A1","label":"{{function}}","function":"{{Q1}}*2"},{"name":"A2","label":"{{function}}","function":"{{Q2}}*2"},{"name":"A3","label":"{{function}}","function":"{{Q3}}*2"}],"uniques":true},"algorithm":{"name":"calculateOperation","params":{"method":"equivLiteral","keyboard":"NUMERICAL"}}}</t>
  </si>
  <si>
    <t>M4-EyP-4b</t>
  </si>
  <si>
    <t>Elabora pictogramas</t>
  </si>
  <si>
    <t>&lt;p&gt;Una biblioteca ha apuntado en la siguiente tabla el número de libros de cada género que ha comprado esta semana. Completa el pictograma a partir de esa información. Ten en cuenta que cada icono representa &lt;u&gt;2 libros&lt;/u&gt;.&lt;/p&gt;</t>
  </si>
  <si>
    <t>Pictograph</t>
  </si>
  <si>
    <t>&lt;p&gt;Marca en el gráfico los libros que han comprado de cada tipo.&lt;/p&gt;</t>
  </si>
  <si>
    <t>&lt;p&gt;En un pictograma, cada columna de iconos representa una cantidad.&lt;/p&gt;</t>
  </si>
  <si>
    <t>{
    "id": "M4-EyP-4b-I-1",
    "stimulus": "&lt;p&gt;Uma biblioteca registrou na tabela a seguir o número de livros por gênero que comprou nesta semana. Complete o pictograma com essas informações sabendo que cada ícone representa &lt;u&gt;2 livros&lt;/u&gt;.&lt;/p&gt;",
    "hint": "&lt;p&gt;Marque no gráfico os livros que foram comprados de cada gênero.&lt;/p&gt;",
    "feedback": "&lt;p&gt;Em um pictograma, cada coluna de ícones representa uma quantidade.&lt;/p&gt;",
    "seed": {
        "parameters": [
            {
                "name": "Q1",
                "label": "Romance",
                "img": "https://blueberry-assets.oneclick.es/M5_EyP_6a_8.svg",
                "min": 1,
                "max": 8,
                "step": 1
            },
            {
                "name": "Q2",
                "label": "Poesia",
                "img": "https://blueberry-assets.oneclick.es/M5_EyP_6a_8.svg",
                "min": 1,
                "max": 8,
                "step": 1
            },
            {
                "name": "Q3",
                "label": "Teatro",
                "img": "https://blueberry-assets.oneclick.es/M5_EyP_6a_8.svg",
                "min": 1,
                "max": 8,
                "step": 1
            }
        ],
        "uniques": true
    },
    "algorithm": {
        "name": "pictograph",
        "params": {
            "labelY": "",
            "labelX": "Livros",
            "tableEnable": true,
            "tablePosition": "LEFT",
            "multiplier": 2
        }
    }
}</t>
  </si>
  <si>
    <t>&lt;p&gt;Álvaro ha apuntado las manzanas que ha recogido de los árboles de su finca en tres días diferentes. Completa el pictograma a partir de esa información. Ten en cuenta que cada icono representa &lt;u&gt;4 manzanas&lt;/u&gt;.&lt;/p&gt;</t>
  </si>
  <si>
    <t>&lt;p&gt;Marca en el gráfico las manzanas que ha recolectado de cada árbol.&lt;/p&gt;</t>
  </si>
  <si>
    <t>{
    "id": "M4-EyP-4b-I-2",
    "stimulus": "&lt;p&gt;Eduardo anotou as maçãs que colheu das árvores de sua fazenda em três dias diferentes. Complete o pictograma com essas informações sabendo que cada ícone representa &lt;u&gt;4 maçãs&lt;/u&gt;.&lt;/p&gt;",
    "hint": "&lt;p&gt;Marque no gráfico as maçãs que Eduardo colheu das árvores.&lt;/p&gt;",
    "feedback": "&lt;p&gt;Em um pictograma, cada coluna de ícones representa uma quantidade.&lt;/p&gt;",
    "seed": {
        "parameters": [
            {
                "name": "Q1",
                "label": "Segunda-feira",
                "img": "https://blueberry-assets.oneclick.es/M5_EyP_6a_4.svg",
                "min": 1,
                "max": 8,
                "step": 1
            },
            {
                "name": "Q2",
                "label": "Terça-feira",
                "img": "https://blueberry-assets.oneclick.es/M5_EyP_6a_4.svg",
                "min": 1,
                "max": 8,
                "step": 1
            },
            {
                "name": "Q3",
                "label": "Quarta-feira",
                "img": "https://blueberry-assets.oneclick.es/M5_EyP_6a_4.svg",
                "min": 1,
                "max": 8,
                "step": 1
            }
        ],
        "uniques": true
    },
    "algorithm": {
        "name": "pictograph",
        "params": {
            "labelY": "",
            "labelX": "Maçãs",
            "tableEnable": true,
            "tablePosition": "LEFT",
            "multiplier": 4
        }
    }
}</t>
  </si>
  <si>
    <t>&lt;p&gt;En una tienda de pantalones han anotado en una tabla lo que ha vendido en un día cada uno de sus trabajadores. Completa el pictograma a partir de esta información. Ten en cuenta que cada icono representa &lt;u&gt;3 pantalones&lt;/u&gt;.&lt;/p&gt;</t>
  </si>
  <si>
    <t>&lt;p&gt;Marca en el gráfico los pantalones que ha vendido cada trabajador.&lt;/p&gt;</t>
  </si>
  <si>
    <t>{
    "id": "M4-EyP-4b-I-3",
    "stimulus": "&lt;p&gt;Uma loja de calças registrou em uma tabela o que cada um de seus empregados vendeu em um dia. Complete o pictograma com essas informações sabendo que cada ícone representa &lt;u&gt;3 calças&lt;/u&gt;.&lt;/p&gt;",
    "hint": "&lt;p&gt;Marque no gráfico o número de calças vendidas por cada empregado.&lt;/p&gt;",
    "feedback": "&lt;p&gt;Em um pictograma, cada coluna de ícones representa uma quantidade.&lt;/p&gt;",
    "seed": {
        "parameters": [
            {
                "name": "Q1",
                "label": "Melissa",
                "img": "https://blueberry-assets.oneclick.es/M4_EyP_4b_1.svg",
                "min": 1,
                "max": 8,
                "step": 1
            },
            {
                "name": "Q2",
                "label": "Gustavo",
                "img": "https://blueberry-assets.oneclick.es/M4_EyP_4b_1.svg",
                "min": 1,
                "max": 8,
                "step": 1
            },
            {
                "name": "Q3",
                "label": "Sonia",
                "img": "https://blueberry-assets.oneclick.es/M4_EyP_4b_1.svg",
                "min": 1,
                "max": 8,
                "step": 1
            }
        ],
        "uniques": true
    },
    "algorithm": {
        "name": "pictograph",
        "params": {
            "labelY": "",
            "labelX": "Calças",
            "tableEnable": true,
            "tablePosition": "LEFT",
            "multiplier": 3
        }
    }
}</t>
  </si>
  <si>
    <t>M4-EyP-5a</t>
  </si>
  <si>
    <t>Interpreta gráficos de sectores</t>
  </si>
  <si>
    <t>Este gráfico representa los países de nacimiento de los niños de un campamento. Obsérvalo e indica si las siguientes afirmaciones son verdaderas o no.
Gráfica:
Serie: {{Q1}}, {{Q2}}, {{Q3}}, {{Q4}}
Leyenda: "{{Q5}}", "{{Q6}}", "{{Q7}}", "{{Q8}}"
El país de nacimiento de más niños es {{Q5}}.*
El país de nacimiento de menos niños es {{Q8}}.*
El país de nacimiento de más niños es {{Q6}}.
El país de nacimiento de más niños es {{Q7}}.
El país de nacimiento de más niños es {{Q8}}.
El país de nacimiento de menos niños es {{Q5}}.
El país de nacimiento de menos niños es {{Q6}}.
El país de nacimiento de menos niños es {{Q7}}.
3 opciones, 1 verdadera</t>
  </si>
  <si>
    <t>Q1 = List = 12, 13, 14, 15
Q2 = List = 5, 6, 7, 8, 9, 10, 11
Q3 = List = 5, 6, 7, 8, 9, 10, 11
Q4 = List = 1, 2, 3, 4
Q5 = List = España, Francia, Italia, Estados Unidos
Q6 = List = España, Francia, Italia, Estados Unidos
Q7 = List = España, Francia, Italia, Estados Unidos
Q8 = List = España, Francia, Italia, Estados Unidos</t>
  </si>
  <si>
    <t>&lt;p&gt;Cada sector del gráfico representa el número de niños de un país.&lt;/p&gt;</t>
  </si>
  <si>
    <t>{"id":"M4-EyP-5a-I-1","stimulus":"&lt;p&gt;Este gráfico representa os países de nascimento das crianças que estão passando férias em um acampamento. Observe os dados e indique se as seguintes afirmações são verdadeiras ou falsas.&lt;/p&gt;&lt;div style=\"display:flex; justify-content:center;\"&gt;&lt;div class=\"fr-chart ct-chart ct-minor-seventh\" data-chart='{\"type\": \"pie\", \"series\": [{{Q1}},{{Q2}},{{Q3}}, {{Q4}}], \"labels\":[\"{{Q5}}\",\"{{Q6}}\",\"{{Q7}}\",\"{{Q8}}\"]}'&gt;&lt;/div&gt;&lt;/div&gt;","hint":"&lt;p&gt;Cada setor do gráfico representa o número de crianças de um país.&lt;/p&gt;","feedback":"&lt;p&gt;Cada setor do gráfico representa o número de crianças de um país.&lt;/p&gt;","seed":{"parameters":[{"name":"Q1","label":"","list":[12,13,14,15]},{"name":"Q2","label":"","list":[5,6,7,8,9,10,11]},{"name":"Q3","label":"","list":[5,6,7,8,9,10,11]},{"name":"Q4","label":"","list":[1,2,3,4]},{"name":"Q5","label":"","list":["Espanha","Argentina","Brasil","Estados Unidos"]},{"name":"Q6","label":"","list":["Espanha","Argentina","Brasil","Estados Unidos"]},{"name":"Q7","label":"","list":["Espanha","Argentina","Brasil","Estados Unidos"]},{"name":"Q8","label":"","list":["Espanha","Argentina","Brasil","Estados Unidos"]}],"calculated":[{"name":"A1","label":"O país de nascimento do maior número de crianças é {{Q5}}."},{"name":"A2","label":"O país de nascimento do menor número de crianças é {{Q8}}."},{"name":"A3","label":"O país de nascimento do maior número de crianças é {{Q6}}.","incorrect":true},{"name":"A4","label":"O país de nascimento do maior número de crianças é {{Q7}}.","incorrect":true},{"name":"A5","label":"O país de nascimento do maior número de crianças é {{Q8}}.","incorrect":true},{"name":"A6","label":"O país de nascimento do menor número de crianças é {{Q5}}.","incorrect":true},{"name":"A7","label":"O país de nascimento do menor número de crianças é {{Q6}}.","incorrect":true},{"name":"A8","label":"O país de nascimento do menor número de crianças é {{Q7}}.","incorrect":true}],"uniques":true},"algorithm":{"name":"trueFalse","template":"Choice matrix – inline","params":{"countCorrect":1,"countIncorrect":2,"showCheckIcon":false,"options":["Verdadeiro","Falso"]}}}</t>
  </si>
  <si>
    <t>Este gráfico representa el número de libros que ha leído Leyre de diferentes géneros. Indica si las siguientes afirmaciones son verdaderas o no.
Gráfica:
Serie: {{Q1}}, {{Q2}}, {{Q3}}
Leyenda: "{{Q4}}", "{{Q5}}", "{{Q6}}"
El género que ha leído menos es el de {{Q5}}.*
El género que ha leído más es el de {{Q4}}.*
El género que ha leído menos es el de {{Q4}}.
El género que ha leído menos es el de {{Q6}}.
El género que ha leído más es el de {{Q5}}.
El género que ha leído más es el de {{Q6}}.
3 opciones, 1 verdadera</t>
  </si>
  <si>
    <t>Q1 = List = 11, 12, 13, 14
Q2 = List = 1, 2, 3, 4
Q3 = List = 6, 7, 8, 9
Q4 = List = aventura, misterio, fantasía
Q5 = List = aventura, misterio, fantasía
Q6 = List = aventura, misterio, fantasía</t>
  </si>
  <si>
    <t>&lt;p&gt;Cada sector del gráfico representa al número de libros que ha leído Leyre de cada género.&lt;/p&gt;</t>
  </si>
  <si>
    <t>&lt;p&gt;Cada sector del gráfico representa al número de libros que ha leído Leyre de cada género.&lt;/p&gt;
A3 = &lt;p&gt;El menos leído es {{Q5}}.&lt;/p&gt;
A4 = &lt;p&gt;El menos leído es {{Q5}}.&lt;/p&gt;
A5 = &lt;p&gt;El más leído es {{Q4}}.&lt;/p&gt;
A6 = &lt;p&gt;El más leído es {{Q4}}.&lt;/p&gt;</t>
  </si>
  <si>
    <t>{"id":"M4-EyP-5a-I-2","stimulus":"&lt;p&gt;Este gráfico representa o número de livros que Samira leu de diferentes gêneros. Indique se as seguintes afirmações são verdadeiras ou falsas.&lt;/p&gt;&lt;div style=\"display:flex; justify-content:center;\"&gt;&lt;div class=\"fr-chart ct-chart ct-minor-seventh\" data-chart='{\"type\": \"pie\", \"series\": [{{Q1}},{{Q2}},{{Q3}}], \"labels\":[\"{{Q4}}\",\"{{Q5}}\",\"{{Q6}}\"]}'&gt;&lt;/div&gt;&lt;/div&gt;","hint":"&lt;p&gt;Cada setor do gráfico representa a quantidade de livros que Samira leu de cada gênero.&lt;/p&gt;","feedback":"&lt;p&gt;Cada setor do gráfico representa a quantidade de livros que Samira leu de cada gênero.&lt;/p&gt;","seed":{"parameters":[{"name":"Q1","label":"","list":[11,12,13,14]},{"name":"Q2","label":"","list":[1,2,3,4]},{"name":"Q3","label":"","list":[6,7,8,9]},{"name":"Q4","label":"","list":["aventura","mistério","fantasia"]},{"name":"Q5","label":"","list":["aventura","mistério","fantasia"]},{"name":"Q6","label":"","list":["aventura","mistério","fantasia"]}],"calculated":[{"name":"A1","label":"O gênero que ela leu menos foi de {{Q5}}."},{"name":"A2","label":"O gênero que ela leu mais foi de {{Q4}}."},{"name":"A3","label":"O gênero que ela leu menos foi de {{Q4}}.","incorrect":true,"feedback":"&lt;p&gt;O menos lido foi {{Q5}}.&lt;/p&gt;"},{"name":"A4","label":"O gênero que ela leu menos foi de {{Q6}}.","incorrect":true,"feedback":"&lt;p&gt;O menos lido foi {{Q5}}.&lt;/p&gt;"},{"name":"A5","label":"O gênero que ela leu mais foi de {{Q5}}.","incorrect":true,"feedback":"&lt;p&gt;O mais lido foi {{Q4}}.&lt;/p&gt;"},{"name":"A6","label":"O gênero que ela leu mais foi de {{Q6}}.","incorrect":true,"feedback":"&lt;p&gt;O mais lido foi {{Q4}}.&lt;/p&gt;"}],"uniques":true},"algorithm":{"name":"trueFalse","template":"Choice matrix – inline","params":{"countCorrect":1,"countIncorrect":2,"showCheckIcon":false,"options":["Verdadeira","Falsa"]}}}</t>
  </si>
  <si>
    <t>En este gráfico se han registrado las estaciones del año durante las que nacieron un grupo de amigos. Indica si las siguientes afirmaciones son verdaderas o no.
Gráfica:
Serie: {{Q1}}, {{Q2}}, {{Q3}}, {{Q4}}
Leyenda: "{{Q5}}", "{{Q6}}", "{{Q7}}", "{{Q8}}"
Nacieron más amigos en {{Q1}}.*
Nacieron menos amigos en {{Q3}}.*
Nacieron más amigos en {{Q2}}.
Nacieron más amigos en {{Q3}}.
Nacieron más amigos en {{Q4}}.
Nacieron menos amigos en {{Q1}}.
Nacieron menos amigos en {{Q2}}.
Nacieron menos amigos en {{Q4}}.
3 opciones, 2 verdaderas</t>
  </si>
  <si>
    <t>Q1 = List = 11, 12, 13, 14
Q2 = List = 6, 7, 8, 9
Q3 = List = 1, 2, 3, 4
Q4 = List = 6, 7, 8, 9
Q5 = List = primavera, verano, otoño, invierno
Q6 = List = primavera, verano, otoño, invierno
Q7 = List = primavera, verano, otoño, invierno
Q8 = List = primavera, verano, otoño, invierno</t>
  </si>
  <si>
    <t>&lt;p&gt;Cada sector del gráfico representa al número de amigos que nacieron en cada estación.&lt;/p&gt;</t>
  </si>
  <si>
    <t>&lt;p&gt;Cada sector del gráfico representa al número de amigos que nacieron en cada estación.&lt;/p&gt;
A3 = &lt;p&gt;Nacieron más amigos en {{Q1}}.&lt;/p&gt;
A4 = &lt;p&gt;Nacieron más amigos en {{Q1}}.&lt;/p&gt;
A5 = &lt;p&gt;Nacieron más amigos en {{Q1}}.&lt;/p&gt;
A6 = &lt;p&gt;Nacieron menos amigos en {{Q3}}.&lt;/p&gt;
A7 = &lt;p&gt;Nacieron menos amigos en {{Q3}}.&lt;/p&gt;
A8 = &lt;p&gt;Nacieron menos amigos en {{Q3}}.&lt;/p&gt;</t>
  </si>
  <si>
    <t>{"id":"M4-EyP-5a-I-3","stimulus":"&lt;p&gt;Neste gráfico foram registradas as estações do ano em que um grupo de amigos nasceu. Indique se as seguintes afirmações são verdadeiras ou falsas.&lt;/p&gt;&lt;div style=\"display:flex; justify-content:center;\"&gt;&lt;div class=\"fr-chart ct-chart ct-minor-seventh\" data-chart='{\"type\": \"pie\", \"series\": [{{Q1}},{{Q2}},{{Q3}},{{Q4}}], \"labels\":[\"{{Q5}}\",\"{{Q6}}\",\"{{Q7}}\",\"{{Q8}}\"]}'&gt;&lt;/div&gt;&lt;/div&gt;","hint":"&lt;p&gt;Cada setor do gráfico representa o número de amigos que nasceram em cada estação.&lt;/p&gt;","feedback":"&lt;p&gt;Cada setor do gráfico representa o número de amigos que nasceram em cada estação.&lt;/p&gt;","seed":{"parameters":[{"name":"Q1","label":"","list":[11,12,13,14]},{"name":"Q2","label":"","list":[6,7,8,9]},{"name":"Q3","label":"","list":[1,2,3,4]},{"name":"Q4","label":"","list":[6,7,8,9]},{"name":"Q5","label":"","list":["primavera","verão","outono","inverno"]},{"name":"Q6","label":"","list":["primavera","verão","outono","inverno"]},{"name":"Q7","label":"","list":["primavera","verão","outono","inverno"]},{"name":"Q8","label":"","list":["primavera","verão","outono","inverno"]}],"calculated":[{"name":"A1","label":"Nasceram mais amigos na estação {{Q5}}."},{"name":"A2","label":"Nasceram mais amigos na estação {{Q7}}."},{"name":"A3","label":"Nasceram mais amigos na estação {{Q6}}.","incorrect":true,"feedback":"&lt;p&gt;Nasceram mais amigos na estação {{Q5}}.&lt;/p&gt;"},{"name":"A4","label":"Nasceram mais amigos na estação {{Q7}}.","incorrect":true,"feedback":"&lt;p&gt;Nasceram mais amigos na estação {{Q5}}.&lt;/p&gt;"},{"name":"A5","label":"Nasceram mais amigos na estação {{Q8}}.","incorrect":true,"feedback":"&lt;p&gt;Nasceram mais amigos na estação {{Q5}}.&lt;/p&gt;"},{"name":"A6","label":"Nasceram menos amigos na estação {{Q5}}.","incorrect":true,"feedback":"&lt;p&gt;Nasceram menos amigos na estação {{Q7}}.&lt;/p&gt;"},{"name":"A7","label":"Nasceram menos amigos na estação {{Q6}}.","incorrect":true,"feedback":"&lt;p&gt;Nasceram menos amigos na estação {{Q7}}.&lt;/p&gt;"},{"name":"A8","label":"Nasceram menos amigos na estação {{Q8}}.","incorrect":true,"feedback":"&lt;p&gt;Nasceram menos amigos na estação {{Q7}}.&lt;/p&gt;"}],"uniques":true},"algorithm":{"name":"trueFalse","template":"Choice matrix – inline","params":{"countCorrect":2,"countIncorrect":1,"showCheckIcon":false,"options":["Verdadeira","Falsa"]}}}</t>
  </si>
  <si>
    <t>En este gráfico de sectores se han representado las verduras preferidas de los estudiantes de una clase de 4.º de primaria. Ordena las verduras de menor a mayor preferencia. 
Gráfica: Serie: {{Q1}}, {{Q2}}, {{Q3}}, {{Q4}} 
Leyenda: "{{Q5}}", "{{Q6}}", "{{Q7}}", "{{Q8}}"</t>
  </si>
  <si>
    <t>Q1-Q4 = List = 1, 2, 3, 4, 5
Q5-Q8 = List= "acelgas", "espinacas", "brócoli", "guisantes", "remolacha", "coliflor", "espárragos"</t>
  </si>
  <si>
    <t>A1 = {{Q5}}
A2 = {{Q6}}
A3 = {{Q7}}
A4 = {{Q8}}
Ordenar de menor a mayor según los valores Q1-Q4</t>
  </si>
  <si>
    <t>&lt;p&gt;Cada área del gráfico representa el número de niños que prefiere un tipo de verdura.&lt;/p&gt;</t>
  </si>
  <si>
    <t>{"id":"M4-EyP-5a-E-1","stimulus":"&lt;p&gt;Este gráfico de pizza representa os vegetais favoritos dos alunos de uma turma do 4º ano. Arraste e ordene os vegetais do menos ao mais preferido. Coloque-os de cima para baixo.&lt;/p&gt;&lt;div style=\"display:flex; justify-content:center;\"&gt;&lt;div class=\"fr-chart ct-chart ct-minor-seventh\" data-chart='{\"type\": \"pie\", \"series\": [{{Q1}},{{Q2}},{{Q3}},{{Q4}}], \"labels\":[\"{{Q5}}\",\"{{Q6}}\",\"{{Q7}}\",\"{{Q8}}\"]}'&gt;&lt;/div&gt;&lt;/div&gt;","hint":"&lt;p&gt;Cada região do gráfico representa o número de crianças que preferem o tipo de vegetal.&lt;/p&gt;","feedback":"&lt;p&gt;Cada região do gráfico representa o número de crianças que preferem o tipo de vegetal.&lt;/p&gt;","seed":{"parameters":[{"name":"Q1","label":"","list":[1,2,3,4,5]},{"name":"Q2","label":"","list":[1,2,3,4,5]},{"name":"Q3","label":"","list":[1,2,3,4,5]},{"name":"Q4","label":"","list":[1,2,3,4,5]},{"name":"Q5","label":"","list":["Berinjela","Espinafre","Brócolis","Ervilhas","Beterraba","Couve-flor","Cenoura"]},{"name":"Q6","label":"","list":["Berinjela","Espinafre","Brócolis","Ervilhas","Beterraba","Couve-flor","Cenoura"]},{"name":"Q7","label":"","list":["Berinjela","Espinafre","Brócolis","Ervilhas","Beterraba","Couve-flor","Cenoura"]},{"name":"Q8","label":"","list":["Berinjela","Espinafre","Brócolis","Ervilhas","Beterraba","Couve-flor","Cenoura"]}],"calculated":[{"name":"A1","label":"{{Q5}}","function":"{{Q1}}"},{"name":"A2","label":"{{Q6}}","function":"{{Q2}}"},{"name":"A3","label":"{{Q7}}","function":"{{Q3}}"},{"name":"A4","label":"{{Q8}}","function":"{{Q4}}"}],"uniques":true},"algorithm":{"name":"orderNumbers","params":{"order":"asc"}}}</t>
  </si>
  <si>
    <t>En este gráfico de sectores se han representado los géneros de las películas que han visto unos críticos de cine durante un festival. Ordena los géneros de mayor a menor visionado. 
Gráfica: Serie: {{Q1}}, {{Q2}}, {{Q3}}
Leyenda: "{{Q4}}", "{{Q5}}", "{{Q6}}"</t>
  </si>
  <si>
    <t>Q1-Q3 = Min = 1; Max = 6; Step = 1
Q4-Q6 = List= "fantasía", "aventuras", "histórica", "ciencia ficción"</t>
  </si>
  <si>
    <t>A1 = {{Q4}}
A2 = {{Q5}}
A3 = {{Q6}}
Ordenar de mayor a menor según los valores Q1-Q3</t>
  </si>
  <si>
    <t>&lt;p&gt;Cada área del gráfico representa el número películas de cada género que han visto los críticos.&lt;/p&gt;</t>
  </si>
  <si>
    <t>{"id":"M4-EyP-5a-E-2","stimulus":"&lt;p&gt;Neste gráfico de pizza, foram representados os gêneros dos filmes que alguns críticos de cinema viram durante um festival. Arraste e ordene os gêneros do mais para o menos visto. Coloque-os de cima para baixo.&lt;/p&gt;&lt;div style=\"display:flex; justify-content:center;\"&gt;&lt;div class=\"fr-chart ct-chart ct-minor-seventh\" data-chart='{\"type\": \"pie\", \"series\": [{{Q1}},{{Q2}},{{Q3}}], \"labels\":[\"{{Q4}}\",\"{{Q5}}\",\"{{Q6}}\"]}'&gt;&lt;/div&gt;&lt;/div&gt;","hint":"&lt;p&gt;Cada região do gráfico representa o número de filmes de cada gênero que os críticos viram.&lt;/p&gt;","feedback":"&lt;p&gt;Cada região do gráfico representa o número de filmes de cada gênero que os críticos viram.&lt;/p&gt;","seed":{"parameters":[{"name":"Q1","label":"","min":1,"max":6,"step":1},{"name":"Q2","label":"","min":1,"max":6,"step":1},{"name":"Q3","label":"","min":1,"max":6,"step":1},{"name":"Q4","label":"","list":["Drama","Aventura","Musical","Ficção científica"]},{"name":"Q5","label":"","list":["Drama","Aventura","Musical","Ficção científica"]},{"name":"Q6","label":"","list":["Drama","Aventura","Musical","Ficção científica"]}],"calculated":[{"name":"A1","label":"{{Q4}}","function":"{{Q1}}"},{"name":"A2","label":"{{Q5}}","function":"{{Q2}}"},{"name":"A3","label":"{{Q6}}","function":"{{Q3}}"}],"uniques":true},"algorithm":{"name":"orderNumbers","params":{"order":"desc"}}}</t>
  </si>
  <si>
    <t>Un grupo de amigos ha creado un gráfico de sectores como este para reflejar sus mascotas favoritas. Ordénalas de mayor a menor preferencia.
Gráfica: Serie: {{Q1}}, {{Q2}}, {{Q3}}
Leyenda: "{{Q4}}", "{{Q5}}", "{{Q6}}"</t>
  </si>
  <si>
    <t>Q1-Q3 = List = 1, 2, 3, 4, 5
Q4-Q6 = List= "perros", "gatos", "cobayas", "pájaros", "peces"</t>
  </si>
  <si>
    <t>A1 = {{Q4}}
A2 = {{Q5}}
A3 = {{Q6}}
Ordenar de mayor a menor según los valores Q1-Q3</t>
  </si>
  <si>
    <t>&lt;p&gt;Cada área del gráfico representa el número de amigos a los que les gusta una mascota.&lt;/p&gt;</t>
  </si>
  <si>
    <t>{"id":"M4-EyP-5a-E-3","stimulus":"&lt;p&gt;Um grupo de amigos criou um gráfico de pizza como este para indicar seus animais de estimação preferidos. Arraste e ordene-os da maior para a menor preferência. Coloque-os de cima para baixo.&lt;/p&gt;&lt;div style=\"display:flex; justify-content:center;\"&gt;&lt;div class=\"fr-chart ct-chart ct-minor-seventh\" data-chart='{\"type\": \"pie\", \"series\": [{{Q1}},{{Q2}},{{Q3}}], \"labels\":[\"{{Q4}}\",\"{{Q5}}\",\"{{Q6}}\"]}'&gt;&lt;/div&gt;&lt;/div&gt;","hint":"&lt;p&gt;Cada região do gráfico representa o número de amigos que gostam do animal de estimação.&lt;/p&gt;","feedback":"&lt;p&gt;Cada região do gráfico representa o número de amigos que gostam do animal de estimação.&lt;/p&gt;","seed":{"parameters":[{"name":"Q1","label":"","list":[1,2,3,4,5]},{"name":"Q2","label":"","list":[1,2,3,4,5]},{"name":"Q3","label":"","list":[1,2,3,4,5]},{"name":"Q4","label":"","list":["Cachorros","Gatos","Hamsters","Coelhos","Peixes"]},{"name":"Q5","label":"","list":["Cachorros","Gatos","Hamsters","Coelhos","Peixes"]},{"name":"Q6","label":"","list":["Cachorros","Gatos","Hamsters","Coelhos","Peixes"]}],"calculated":[{"name":"A1","label":"{{Q4}}","function":"{{Q1}}"},{"name":"A2","label":"{{Q5}}","function":"{{Q2}}"},{"name":"A3","label":"{{Q6}}","function":"{{Q3}}"}],"uniques":true},"algorithm":{"name":"orderNumbers","params":{"order":"desc"}}}</t>
  </si>
  <si>
    <t>M4-EyP-6a</t>
  </si>
  <si>
    <t>Identifica cuándo un suceso es seguro, posible e imposible</t>
  </si>
  <si>
    <t>Une cada experiencia con el tipo de suceso que la describe.
{{Q1}} ---- Suceso seguro
{{Q2}} ---- Suceso posible
{{Q3}} ---- Suceso imposible</t>
  </si>
  <si>
    <t>Q1 = Obtener cara o cruz al tirar una moneda. | Obtener un número mayor que cero al tirar un dado. | Que gane uno de los jugadores de un partido de tenis.
Q2 = Obtener un cinco al tirar un dado. | Obtener dos caras al tirar dos monedas.| Una partida de ajedrez acaba en tablas.
Q3 = Lanzar un dado y obtener un 7.|Obtener tres caras al tirar dos monedas.| Ganar la lotería sin comprar un décimo.</t>
  </si>
  <si>
    <t>&lt;p&gt;Un &lt;b&gt;suceso seguro&lt;/b&gt; es aquel que va a ocurrir con toda seguridad, un &lt;b&gt;suceso posible&lt;/b&gt; es aquel que quizá ocurra y un &lt;b&gt;suceso imposible&lt;/b&gt; es el que nunca ocurrirá.&lt;/p&gt;</t>
  </si>
  <si>
    <t>&lt;p&gt;Un &lt;b&gt;suceso seguro&lt;/b&gt; es aquel que va a ocurrir con toda seguridad, un &lt;b&gt;suceso posible&lt;/b&gt; es aquel que quizá ocurra y un &lt;b&gt;suceso imposible&lt;/b&gt; es el que nunca ocurrirá.&lt;/p&gt;
- Si falla A1:
&lt;p&gt;Es un suceso seguro porque siempre ocurre.&lt;/p&gt;
- Si falla A2:
&lt;p&gt;Es un suceso posible porque existe una probabilidad de que ocurra.&lt;/p&gt;
- Si falla A3:
&lt;p&gt;Es un suceso imposible porque jamás ocurre.&lt;/p&gt;</t>
  </si>
  <si>
    <t>{"id":"M4-EyP-6a-I-1","stimulus":"&lt;p&gt;Arraste cada tipo de evento para a experiência que o descreve.&lt;/p&gt;","hint":"&lt;p&gt;Um &lt;b&gt;evento certo&lt;/b&gt; é aquele que ocorrerá com certeza, um &lt;b&gt;evento possível&lt;/b&gt; é aquele que pode ocorrer e um &lt;b&gt;evento impossível&lt;/b&gt; é aquele que ocorrerá nunca ocorrerá.&lt;/p&gt;","feedback":"&lt;p&gt;Um &lt;b&gt;evento certo&lt;/b&gt; é aquele que ocorrerá com certeza, um &lt;b&gt;evento possível&lt;/b&gt; é aquele que pode ocorrer e um &lt;b&gt;evento impossível&lt;/b&gt; é aquele que ocorrerá nunca ocorrerá.&lt;/p&gt;","seed":{"parameters":[{"name":"Q1","label":null,"list":["Obter cara ou coroa ao jogar uma moeda.","Obter um número maior que zero ao lançar um dado.","Entre dois adversários, um ganhar a partida de tênis."]},{"name":"Q2","label":null,"list":["Obter um cinco no lançamento de um dado.","Obter duas caras ao lançar duas moedas.","Um jogo de xadrez terminar empatado."]},{"name":"Q3","label":null,"list":["Lançar um dado e obter um 7.","Obter três caras ao lançar duas moedas.","Ganhar na loteria sem comprar um bilhete."]}],"calculated":[{"name":"A1","label":"Evento certo","function":"{{Q1}}","feedback":"&lt;p&gt;É um evento certo porque sempre acontece.&lt;/p&gt;"},{"name":"A2","label":"Evento possível","function":"{{Q2}}","feedback":"&lt;p&gt;É um evento possível porque existe uma probabilidade de que ele ocorra.&lt;/p&gt;"},{"name":"A3","label":"Evento impossível","function":"{{Q3}}","feedback":"&lt;p&gt;É um evento impossível porque nunca irá ocorrer.&lt;/p&gt;"}],"isNumToWords":true,"uniques":true},"algorithm":{"name":"linkOperationResult","params":{"invert":false},"template":"Match list"}}</t>
  </si>
  <si>
    <t>Indica qué tipo de suceso es el siguiente: &lt;i&gt;Sin mirar, coger una fruta del frutero.&lt;/i&gt;
M4-EyP-6a-1
A1: Suceso seguro*
A2: Suceso posible
A3: Suceso imposible</t>
  </si>
  <si>
    <t>&lt;p&gt;Un &lt;b&gt;suceso seguro&lt;/b&gt; es aquel que va a ocurrir con toda seguridad, un &lt;b&gt;suceso posible&lt;/b&gt; es aquel que quizá ocurra y un &lt;b&gt;suceso imposible&lt;/b&gt; es el que nunca ocurrirá.&lt;/p&gt;
- Si falla A2 o A3:
&lt;p&gt;Este es un suceso que va a pasar con certeza, por lo que es seguro.&lt;/p&gt;</t>
  </si>
  <si>
    <t>{"id":"M4-EyP-6a-E-1","stimulus":"&lt;p&gt;Indique que tipo de evento é o seguinte: &lt;i&gt;Sem olhar, pegar uma fruta desta fruteira.&lt;/i&gt;&lt;/p&gt;&lt;div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ocorrerá.&lt;/p&gt;","seed":{"parameters":[],"calculated":[{"name":"A1","label":"Evento certo"},{"name":"A2","label":"Evento possível","incorrect":true,"feedback":"&lt;p&gt;Este é um evento que vai acontecer com certeza, por isso é um evento certo.&lt;/p&gt;"},{"name":"A3","label":"Evento impossível","incorrect":true,"feedback":"&lt;p&gt;Este é um evento que vai acontecer com certeza, por isso é um evento certo.&lt;/p&gt;"}],"uniques":true},"algorithm":{"name":"trueFalse","template":"Multiple choice – standard","params":{"countCorrect":1,"countIncorrect":2,"showCheckIcon":true}}}</t>
  </si>
  <si>
    <t>Indica qué tipo de suceso es el siguiente: &lt;i&gt;Sin mirar, {{Q1}}.&lt;/i&gt;
M4-EyP-6a-1
A1: Suceso seguro
A2: Suceso posible*
A3: Suceso imposible</t>
  </si>
  <si>
    <t>Q1 = "coger un plátano", "coger una naranja", "coger una manzana"</t>
  </si>
  <si>
    <t>&lt;p&gt;Un &lt;b&gt;suceso seguro&lt;/b&gt; es aquel que va a ocurrir con toda seguridad, un &lt;b&gt;suceso posible&lt;/b&gt; es aquel que quizá ocurra y un &lt;b&gt;suceso imposible&lt;/b&gt; es el que nunca ocurrirá.&lt;/p&gt;
- Si falla A1 o A3:
&lt;p&gt;Este suceso puede que pase, por lo que es posible.&lt;/p&gt;</t>
  </si>
  <si>
    <t>{"id":"M4-EyP-6a-E-2","stimulus":"&lt;p&gt;Indique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uma banana","pegar uma laranja","pegar uma maça"]}],"calculated":[{"name":"A1","label":"Evento certo","incorrect":true,"feedback":"&lt;p&gt;Este evento pode acontecer, então é um evento possível.&lt;/p&gt;"},{"name":"A2","label":"Evento possível"},{"name":"A3","label":"Evento impossível","incorrect":true,"feedback":"&lt;p&gt;Este evento pode acontecer, então é um evento possível.&lt;/p&gt;"}],"uniques":true},"algorithm":{"name":"trueFalse","template":"Multiple choice – standard","params":{"countCorrect":1,"countIncorrect":2,"showCheckIcon":true}}}</t>
  </si>
  <si>
    <t>Indica qué tipo de suceso es el siguiente: &lt;i&gt;Sin mirar, {{Q1}}.&lt;/i&gt;
M4-EyP-6a-1
A1: Suceso seguro
A2: Suceso posible
A3: Suceso imposible*</t>
  </si>
  <si>
    <t>Q1 = "coger un melocotón", "coger un libro"</t>
  </si>
  <si>
    <t>&lt;p&gt;Un &lt;b&gt;suceso seguro&lt;/b&gt; es aquel que va a ocurrir con toda seguridad, un &lt;b&gt;suceso posible&lt;/b&gt; es aquel que quizá ocurra y un &lt;b&gt;suceso imposible&lt;/b&gt; es el que nunca ocurrirá.&lt;/p&gt;
- Si falla A1 o A2:
&lt;p&gt;Este suceso no va a pasar nunca, por lo que es imposible.&lt;/p&gt;</t>
  </si>
  <si>
    <t>{"id":"M4-EyP-6a-E-3","stimulus":"&lt;p&gt;Indique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 pêssego","pegar um livro"]}],"calculated":[{"name":"A1","label":"Evento certo","incorrect":true,"feedback":"&lt;p&gt;Este evento nunca acontecerá, por isso é um evento impossível.&lt;/p&gt;"},{"name":"A2","label":"Evento possível","incorrect":true,"feedback":"&lt;p&gt;Este evento nunca acontecerá, por isso é um evento impossível.&lt;/p&gt;"},{"name":"A3","label":"Evento impossível"}],"uniques":true},"algorithm":{"name":"trueFalse","template":"Multiple choice – standard","params":{"countCorrect":1,"countIncorrect":2,"showCheckIcon":true}}}</t>
  </si>
  <si>
    <t>M4-EyP-7a</t>
  </si>
  <si>
    <t>Calcula la probabilidad de un suceso</t>
  </si>
  <si>
    <t>¿Cuál es la probabilidad de sacar un número par en un dado de {{Q1}} caras?
{{A1}}*
{{A2}}
{{A3}}</t>
  </si>
  <si>
    <t>Q1= List = 4, 6, 8, 10, 12, 20</t>
  </si>
  <si>
    <t>T1 = {{Q1}}/2
A1 = {{T1}}/{{Q1}} (como fracción)
A2 = 1/{{Q1}} (como fracción)
A3 = {{Q1}}/{{T1}} (como fracción)</t>
  </si>
  <si>
    <t>&lt;p&gt;Probabilidad de un suceso = n.º de casos favorables/n.º de casos posibles&lt;/p&gt;</t>
  </si>
  <si>
    <t>&lt;p&gt;La fórmula para calcular la probabilidad de un suceso de azar es:&lt;/p&gt;&lt;p&gt;Probabilidad de un suceso = n.º de casos favorables/n.º de casos posibles = {{T1}} números pares/{{Q1}} caras = {{A1}}&lt;/p&gt;</t>
  </si>
  <si>
    <t>{"id":"M4-EyP-7a-I-1","stimulus":"&lt;p&gt;Qual é a probabilidade de obter um número par no lançamento de um dado de {{Q1}} faces?&lt;/p&gt;","hint":"&lt;p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data-original-math=\"\\(\\frac{{{{{T1}}\\text{ números pares}}}}{{{{{Q1}}\\text{ caras}}}}\\)\" draggable=\"true\"&gt;\\(\\frac{{{{{T1}}\\text{ números pares}}}}{{{{{Q1}}\\text{ faces}}}}\\)&lt;/span&gt; = {{A1}}&lt;/p&gt;","seed":{"parameters":[{"name":"Q1","label":null,"list":[4,6,8,10,12,20]}],"calculated":[{"name":"T1","label":"{{function}}","function":"{{Q1}}/2","temp":true},{"name":"A1","label":"{{function}}","function":"&lt;span class=\"fr-math-v2 fr-draggable\" contenteditable=\"false\" data-original-math=\"\\(\\frac{{{T1}}}{{{Q1}}}\\)\" draggable=\"true\"&gt;\\(\\frac{{{T1}}}{{{Q1}}}\\)&lt;/span&gt;"},{"name":"A2","label":"{{function}}","function":"&lt;span class=\"fr-math-v2 fr-draggable\" contenteditable=\"false\" data-original-math=\"\\(\\frac{1}{{{Q1}}}\\)\" draggable=\"true\"&gt;\\(\\frac{1}{{{Q1}}}\\)&lt;/span&gt;","incorrect":true},{"name":"A3","label":"{{function}}","function":"&lt;span class=\"fr-math-v2 fr-draggable\" contenteditable=\"false\" data-original-math=\"\\(\\frac{{{Q1}}}{{{T1}}}\\)\" draggable=\"true\"&gt;\\(\\frac{{{Q1}}}{{{T1}}}\\)&lt;/span&gt;","incorrect":true}],"uniques":true},"algorithm":{"name":"trueFalse","template":"Multiple choice – standard","params":{"countCorrect":1,"countIncorrect":2,"showCheckIcon":true}}}</t>
  </si>
  <si>
    <t>En un gorro se han introducido {{Q1}} canicas de color {{Q4}}, {{Q2}} de color {{Q5}} y {{Q3}} de color {{Q6}}. ¿Cuál será la probabilidad de sacar una canica de color {{Q4}} del gorro?
{{A1}}*
{{A2}}
{{A3}}</t>
  </si>
  <si>
    <t>Q1= List = 2, 3, 4, 5
Q2= List = 2, 3, 4, 5
Q3= List = 2, 3, 4, 5
Q4= "rojo", "azul", "amarillo"
Q5= "rojo", "azul", "amarillo"
Q6= "rojo", "azul", "amarillo"</t>
  </si>
  <si>
    <t>T1 = {{Q1}}+{{Q2}}+{{Q3}}
A1 = {{Q1}}/{{T1}} (como fracción)
A2 = {{Q2}}/{{T1}} (como fracción)
A3 = {{Q3}}/{{T1}} (como fracción)</t>
  </si>
  <si>
    <t>&lt;p&gt;La fórmula para calcular la probabilidad de un suceso de azar es:&lt;/p&gt;&lt;p&gt;Probabilidad de un suceso = n.º de casos favorables/n.º de casos posibles = {{Q1}} canicas de color {{Q4}}/{{T1}} canicas en total = {{A1}}&lt;/p&gt;</t>
  </si>
  <si>
    <t>{"id":"M4-EyP-7a-I-2","stimulus":"&lt;p&gt;Em uma urna foram colocadas {{Q1}} bolas de cor {{Q4}}, {{Q2}} de cor {{Q5}} e {{Q3}} de cor {{Q6}}. Sem olhar, qual será a probabilidade de tirar uma bola de cor {{Q4}} da caixa?&lt;/p&gt;","hint":"&lt;p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data-original-math=\"\\(\\frac{{{{{Q1}}\\text{ bolas de cor {{Q4}}}}}}{{{{{T1}}\\text{ bolas no total}}}}\\)\" draggable=\"true\"&gt;\\(\\frac{{{{{Q1}}\\text{ bolas de cor {{Q4}}}}}}{{{{{T1}}\\text{ bolas no total}}}}\\)&lt;/span&gt; = {{A1}}&lt;/p&gt;","seed":{"parameters":[{"name":"Q1","label":null,"list":[2,3,4,5]},{"name":"Q2","label":null,"list":[2,3,4,5]},{"name":"Q3","label":null,"list":[2,3,4,5]},{"name":"Q4","label":null,"list":["vermelha","azul","amarela"]},{"name":"Q5","label":null,"list":["vermelha","azul","amarela"]},{"name":"Q6","label":null,"list":["vermelha","azul","amarela"]}],"calculated":[{"name":"T1","label":"{{function}}","function":"{{Q1}}+{{Q2}}+{{Q3}}","temp":true},{"name":"A1","label":"{{function}}","function":"&lt;span class=\"fr-math-v2 fr-draggable\" contenteditable=\"false\" data-original-math=\"\\(\\frac{{{Q1}}}{{{T1}}}\\)\" draggable=\"true\"&gt;\\(\\frac{{{Q1}}}{{{T1}}}\\)&lt;/span&gt;"},{"name":"A2","label":"{{function}}","function":"&lt;span class=\"fr-math-v2 fr-draggable\" contenteditable=\"false\" data-original-math=\"\\(\\frac{{{Q2}}}{{{T1}}}\\)\" draggable=\"true\"&gt;\\(\\frac{{{Q2}}}{{{T1}}}\\)&lt;/span&gt;","incorrect":true},{"name":"A3","label":"{{function}}","function":"&lt;span class=\"fr-math-v2 fr-draggable\" contenteditable=\"false\" data-original-math=\"\\(\\frac{{{Q3}}}{{{T1}}}\\)\" draggable=\"true\"&gt;\\(\\frac{{{Q3}}}{{{T1}}}\\)&lt;/span&gt;","incorrect":true}],"uniques":true},"algorithm":{"name":"trueFalse","template":"Multiple choice – standard","params":{"countCorrect":1,"countIncorrect":2,"showCheckIcon":true}}}</t>
  </si>
  <si>
    <t>En un concurso de televisión, una ruleta tiene {{Q1}} zonas {{Q4}}, {{Q2}} zonas {{Q5}} y {{Q3}} zonas {{Q6}}. Cuando un jugador gira la ruleta, ¿cuál es la proabilidad de que llegue a una zona {{Q6}}?
{{A1}}*
{{A2}}
{{A3}}</t>
  </si>
  <si>
    <t>Q1= List = 5, 6, 7, 8, 9
Q2= List = 5, 6, 7, 8, 9
Q3= List = 5, 6, 7, 8, 9
Q4= "para ganar dinero", "para volver a tirar", "de bancarrota"
Q5= "para ganar dinero", "para volver a tirar", "de bancarrota"
Q6= "para ganar dinero", "para volver a tirar", "de bancarrota"</t>
  </si>
  <si>
    <t>T1 = {{Q1}}+{{Q2}}+{{Q3}}
A1 = {{Q3}}/{{T1}} (como fracción)
A2 = {{Q1}}/{{T1}} (como fracción)
A3 = {{Q2}}/{{T1}} (como fracción)</t>
  </si>
  <si>
    <t>&lt;p&gt;La fórmula para calcular la probabilidad de un suceso de azar es:&lt;/p&gt;&lt;p&gt;Probabilidad de un suceso = n.º de casos favorables/n.º de casos posibles = {{Q3}} zonas {{Q6}}/{{T1}} zonas en total = {{A1}}&lt;/p&gt;</t>
  </si>
  <si>
    <t>{"id":"M4-EyP-7a-I-3","stimulus":"&lt;p&gt;Em um concurso de televisão, há uma roleta que tem {{Q1}} setores {{Q4}}, {{Q2}} setores {{Q5}} e {{Q3}} setores {{Q6}}. Quando um jogador gira a roleta, qual é a probabilidade de cair em um setor {{Q6}}?&lt;/p&gt;","hint":"&lt;p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setores {{Q6}}}}}}{{{{{T1}}\\text{ setores no total}}}}\\)\" draggable=\"true\"&gt;\\(\\frac{{{{{Q3}}\\text{ setores {{Q6}}}}}}{{{{{T1}}\\text{ setores no total}}}}\\)&lt;/span&gt; = {{A1}}&lt;/p&gt;","seed":{"parameters":[{"name":"Q1","label":null,"list":[5,6,7,8,9]},{"name":"Q2","label":null,"list":[5,6,7,8,9]},{"name":"Q3","label":null,"list":[5,6,7,8,9]},{"name":"Q4","label":null,"list":["para ganhar dinheiro","para voltar a girar a roleta","para perder tudo"]},{"name":"Q5","label":null,"list":["para ganhar dinheiro","para voltar a girar a roleta","para perder tudo"]},{"name":"Q6","label":null,"list":["para ganhar dinheiro","para voltar a girar a roleta","para perder tudo"]}],"calculated":[{"name":"T1","label":"{{function}}","function":"{{Q1}}+{{Q2}}+{{Q3}}","temp":true},{"name":"A1","label":"{{function}}","function":"&lt;span class=\"fr-math-v2 fr-draggable\" contenteditable=\"false\" data-original-math=\"\\(\\frac{{{Q3}}}{{{T1}}}\\)\" draggable=\"true\"&gt;\\(\\frac{{{Q3}}}{{{T1}}}\\)&lt;/span&gt;"},{"name":"A2","label":"{{function}}","function":"&lt;span class=\"fr-math-v2 fr-draggable\" contenteditable=\"false\" data-original-math=\"\\(\\frac{{{Q1}}}{{{T1}}}\\)\" draggable=\"true\"&gt;\\(\\frac{{{Q1}}}{{{T1}}}\\)&lt;/span&gt;","incorrect":true},{"name":"A3","label":"{{function}}","function":"&lt;span class=\"fr-math-v2 fr-draggable\" contenteditable=\"false\" data-original-math=\"\\(\\frac{{{Q2}}}{{{T1}}}\\)\" draggable=\"true\"&gt;\\(\\frac{{{Q2}}}{{{T1}}}\\)&lt;/span&gt;","incorrect":true}],"uniques":true},"algorithm":{"name":"trueFalse","template":"Multiple choice – standard","params":{"countCorrect":1,"countIncorrect":2,"showCheckIcon":true}}}</t>
  </si>
  <si>
    <t>Si en una rifa se han vendido {{Q1}} papeletas, ¿cuál es la probabilidad de que le toque a alguien que ha comprado {{Q2}}? Expresa el resultado en forma de fracción.</t>
  </si>
  <si>
    <t>La probabilidad es de {{A1}}.</t>
  </si>
  <si>
    <t>Q1= Mín = 100; Máx = 500; Step = 10
Q2= Mín = 10; Máx = 20; Step = 1</t>
  </si>
  <si>
    <t>A1 = {{Q2}}/{{Q1}} (como fracción)
"method": "equivSymbolic"</t>
  </si>
  <si>
    <t>&lt;p&gt;La fórmula para calcular la probabilidad de un suceso de azar es:&lt;/p&gt;&lt;p&gt;Probabilidad de un suceso = n.º de casos favorables/n.º de casos posibles = {{Q2}} papeletas compradas /{{Q1}} papeletas vendidas = {{A1}}&lt;/p&gt;</t>
  </si>
  <si>
    <t>{"id":"M4-EyP-7a-E-1","stimulus":"&lt;p&gt;Se {{Q1}} bilhetes foram vendidos em uma rifa, qual é a probabilidade de que o prêmio vá para alguém que comprou {{Q2}}?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bilhetes comprados}}}}{{{{{Q1}}\\text{ bilhetes totais}}}}\\)\" draggable=\"true\"&gt;\\(\\frac{{{{{Q2}}\\text{ bilhetes comprados}}}}{{{{{Q1}}\\text{ bilhetes totais}}}}\\)&lt;/span&gt; = {{T1}}&lt;/p&gt;","seed":{"parameters":[{"name":"Q1","label":null,"min":100,"max":500,"step":10},{"name":"Q2","label":null,"min":10,"max":20,"step":1}],"calculated":[{"name":"T1","label":"{{function}}","function":"&lt;span class=\"fr-math-v2 fr-draggable\" contenteditable=\"false\" data-original-math=\"\\(\\frac{{{Q2}}}{{{Q1}}}\\)\" draggable=\"true\"&gt;\\(\\frac{{{Q2}}}{{{Q1}}}\\)&lt;/span&gt;","temp":true},{"name":"A1","label":"{{function}}","function":"\\frac{{{Q2}}}{{{Q1}}}"}],"uniques":true},"algorithm":{"name":"calculateOperation","params":{"method":"equivSymbolic","keyboard":"NUMERICAL"}}}</t>
  </si>
  <si>
    <t>En una bolsa se han echado {{Q1}} caramelos de {{Q4}}, {{Q2}} de {{Q5}} y {{Q3}} de {{Q6}}. Si se metiese la mano con los ojos cerrados, ¿cuál sería la probabilidad de sacar un caramelo de {{Q5}}? Expresa el resultado en forma de fracción.</t>
  </si>
  <si>
    <t>Q1= List = 2, 3, 4, 5
Q2= List = 2, 3, 4, 5
Q2= List = 2, 3, 4, 5
Q4= List = "limón", "naranja", "menta"
Q5= List = "limón", "naranja", "menta"
Q6= List = "limón", "naranja", "menta"</t>
  </si>
  <si>
    <t>T1 = {{Q1}}+{{Q2}}+{{Q3}}
A1 = {{Q2}}/{{T1}} (como fracción)
"method": "equivSymbolic"</t>
  </si>
  <si>
    <t>&lt;p&gt;La fórmula para calcular la probabilidad de un suceso de azar es:&lt;/p&gt;&lt;p&gt;Probabilidad de un suceso = n.º de casos favorables/n.º de casos posibles = {{Q2}} caramelos de {{Q5}}/{{T1}} caramelos en total = {{A1}}&lt;/p&gt;</t>
  </si>
  <si>
    <t>{"id":"M4-EyP-7a-E-2","stimulus":"&lt;p&gt;Em um saco foram colocadas {{Q1}} balas de {{Q4}}, {{Q2}} de {{Q5}} e {{Q3}} de {{Q6}}. Ao ser retirada uma bala do saco sem olhar, qual é a probabilidade de se pegar uma bala de {{Q5}}? Expresse o resultado como uma fração.&lt;/p&gt;","template":"&lt;p&gt;A probabilidade é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balas de {{Q5}}}}}}{{{{{T1}}\\text{ balas no total}}}}\\)\" draggable=\"true\"&gt;\\(\\frac{{{{{Q2}}\\text{ balas de {{Q5}}}}}}{{{{{T1}}\\text{ balas no total}}}}\\)&lt;/span&gt; = {{T2}}&lt;/p&gt;","seed":{"parameters":[{"name":"Q1","label":null,"list":[2,3,4,5]},{"name":"Q2","label":null,"list":[2,3,4,5]},{"name":"Q3","label":null,"list":[2,3,4,5]},{"name":"Q4","label":null,"list":["limão","morango","menta"]},{"name":"Q5","label":null,"list":["limão","morango","menta"]},{"name":"Q6","label":null,"list":["limão","morango","menta"]}],"calculated":[{"name":"T1","label":"{{function}}","function":"{{Q1}}+{{Q2}}+{{Q3}}","temp":true},{"name":"T2","label":"{{function}}","function":"&lt;span class=\"fr-math-v2 fr-draggable\" contenteditable=\"false\" data-original-math=\"\\(\\frac{{{Q2}}}{{{T1}}}\\)\" draggable=\"true\"&gt;\\(\\frac{{{Q2}}}{{{T1}}}\\)&lt;/span&gt;","temp":true},{"name":"A1","label":"{{function}}","function":"\\frac{{{Q2}}}{{{T1}}}"}],"uniques":true},"algorithm":{"name":"calculateOperation","params":{"method":"equivSymbolic","keyboard":"NUMERICAL"}}}</t>
  </si>
  <si>
    <t>Santiago tiene en su estantería {{Q1}} novelas de {{Q4}}, {{Q2}} novelas de {{Q5}} y {{Q3}} de {{Q6}}. ¿Cuál será la probabilidad de que saque una novela de {{Q6}} sin mirar? Expresa el resultado en forma de fracción.</t>
  </si>
  <si>
    <t>Q1= List = 2, 3, 4, 5
Q2= List = 2, 3, 4, 5
Q2= List = 2, 3, 4, 5
Q4= List = "piratas", "viajes en el tiempo", "robots"
Q5= List = "piratas", "viajes en el tiempo", "robots"
Q6= List = "piratas", "viajes en el tiempo", "robots"</t>
  </si>
  <si>
    <t>T1 = {{Q1}}+{{Q2}}+{{Q3}}
A1 = {{Q3}}/{{T1}} (como fracción)
"method": "equivSymbolic"</t>
  </si>
  <si>
    <t>&lt;p&gt;La fórmula para calcular la probabilidad de un suceso de azar es:&lt;/p&gt;&lt;p&gt;Probabilidad de un suceso = n.º de casos favorables/n.º de casos posibles = {{Q3}} novelas de {{Q6}}/{{T1}} novelas en total = {{A1}}&lt;/p&gt;</t>
  </si>
  <si>
    <t>{"id":"M4-EyP-7a-E-3","stimulus":"&lt;p&gt;Santiago tem em sua estante {{Q1}} livros sobre {{Q4}}, {{Q2}} livros sobre {{Q5}} e {{Q3}} sobre {{Q6}}. Se ele retirar um livro da estante ao acaso e sem olhar, qual é a probabilidade de que ele tire um livro sobre {{Q6}}?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livros de {{Q6}}}}}}{{{{{T1}}\\text{ livros no total}}}}\\)\" draggable=\"true\"&gt;\\(\\frac{{{{{Q3}}\\text{ livros sobre {{Q6}}}}}}{{{{{T1}}\\text{ livros no total}}}}\\)&lt;/span&gt; = {{T2}}&lt;/p&gt;","seed":{"parameters":[{"name":"Q1","label":null,"list":[2,3,4,5]},{"name":"Q2","label":null,"list":[2,3,4,5]},{"name":"Q3","label":null,"list":[2,3,4,5]},{"name":"Q4","label":null,"list":["piratas","viagens no tempo","robôs"]},{"name":"Q5","label":null,"list":["piratas","viagens no tempo","robôs"]},{"name":"Q6","label":null,"list":["piratas","viagens no tempo","robôs"]}],"calculated":[{"name":"T1","label":"{{function}}","function":"{{Q1}}+{{Q2}}+{{Q3}}","temp":true},{"name":"T2","label":"{{function}}","function":"&lt;span class=\"fr-math-v2 fr-draggable\" contenteditable=\"false\" data-original-math=\"\\(\\frac{{{Q3}}}{{{T1}}}\\)\" draggable=\"true\"&gt;\\(\\frac{{{Q3}}}{{{T1}}}\\)&lt;/span&gt;","temp":true},{"name":"A1","label":"{{function}}","function":"\\frac{{{Q3}}}{{{T1}}}"}],"uniques":true},"algorithm":{"name":"calculateOperation","params":{"method":"equivSymbolic","keyboard":"NUMERICAL"}}}</t>
  </si>
  <si>
    <t>Ejemplo</t>
  </si>
  <si>
    <t>M4-G-3b</t>
  </si>
  <si>
    <t>Mide ángulos con el transportador</t>
  </si>
  <si>
    <t>No hacer</t>
  </si>
  <si>
    <t>M4-NyO-39b</t>
  </si>
  <si>
    <t>Sitúa las fracciones unitarias más habituales en la recta numérica</t>
  </si>
  <si>
    <t>M4-NyO-58a</t>
  </si>
  <si>
    <t>Sitúa fracciones en la recta numérica</t>
  </si>
  <si>
    <t>Nombre de la imagen</t>
  </si>
  <si>
    <t>Posición (vertical/horizontal)</t>
  </si>
  <si>
    <t>Medidas</t>
  </si>
  <si>
    <t>Reutilizar de</t>
  </si>
  <si>
    <t>Descripción</t>
  </si>
  <si>
    <t>Nombre</t>
  </si>
  <si>
    <t>Observaciones</t>
  </si>
  <si>
    <t>imágenes SVG 300px ancho (o 300px de alto si es estrecha)</t>
  </si>
  <si>
    <t>Futuro</t>
  </si>
  <si>
    <t>Conversión de medidas de longitud</t>
  </si>
  <si>
    <t>M5-MyM-1b-3</t>
  </si>
  <si>
    <t>Es exactamente la misma imagen que en 5º</t>
  </si>
  <si>
    <t>OK</t>
  </si>
  <si>
    <t>M4_MyM_1b_1</t>
  </si>
  <si>
    <t>https://drive.google.com/file/d/1qyofVVsC_693hfDimlr7P0bOVeJIz_Sa/view?usp=sharing</t>
  </si>
  <si>
    <t>M5-MyM-1b-4</t>
  </si>
  <si>
    <t>M4_MyM_1c_1</t>
  </si>
  <si>
    <t>https://drive.google.com/file/d/1E3Y6DSBJVYDRky8AqibxppQCToBQlvMJ/view</t>
  </si>
  <si>
    <t>M5-MyM-1b-5</t>
  </si>
  <si>
    <t>M4_MyM_1c_2</t>
  </si>
  <si>
    <t>https://drive.google.com/file/d/1rJUBlVz-MoP-IZb3QKtdbmmQT0DOWnWF/view</t>
  </si>
  <si>
    <t>Ángulos agudos</t>
  </si>
  <si>
    <t>M6-G-3a-1
M6-G-3a-2
M6-G-3a-3</t>
  </si>
  <si>
    <t>Tres ángulos agudos diferentes. La base tiene que ser horizontal, no me importa si luego el ángulo es positivo o negativo.</t>
  </si>
  <si>
    <t>M4_G_3a_1
M4_G_3a_2
M4_G_3a_3</t>
  </si>
  <si>
    <t>https://drive.google.com/drive/folders/1rXEoSSvbPLv2NW7L44q9ehvHfrhN0UG6?usp=sharing</t>
  </si>
  <si>
    <t>Ángulos rectos</t>
  </si>
  <si>
    <t>M6-G-3a-4
M6-G-3a-5
M6-G-3a-6</t>
  </si>
  <si>
    <t>El mismo ángulo 3 veces, pero puedes cambiar el color entre los dos lados (si el color va a ser el mismo las 3 veces, sin problema, pero entonces haz solo una imagen). Igual, base horizontal, si quieres el sentido puede ser positivo o negativo.</t>
  </si>
  <si>
    <t>M4_G_3a_4
M4_G_3a_5
M4_G_3a_6</t>
  </si>
  <si>
    <t>https://drive.google.com/drive/folders/1Sh98X8o37a1bX00Gf_bQmldAWVAKWW6V?usp=sharing</t>
  </si>
  <si>
    <t>Ángulos obtusos</t>
  </si>
  <si>
    <t>M6-G-3a-7
M6-G-3a-8
M6-G-3a-9</t>
  </si>
  <si>
    <t>Tres ángulos obtusos diferentes. La base tiene que ser horizontal, no me importa si luego el ángulo es positivo o negativo.</t>
  </si>
  <si>
    <t>M4_G_3a_7
M4_G_3a_8
M4_G_3a_9</t>
  </si>
  <si>
    <t>https://drive.google.com/drive/folders/1NsPdVLxfZ27GfNuNoJvqK5qnLQX6iOG6?usp=sharing</t>
  </si>
  <si>
    <t>Ángulos llanos</t>
  </si>
  <si>
    <t>M6-G-3a-10
M6-G-3a-11
M6-G-3a-12</t>
  </si>
  <si>
    <t>M4_G_3a_10
M4_G_3a_11
M4_G_3a_12</t>
  </si>
  <si>
    <t>https://drive.google.com/drive/folders/1S_3tKfMB3BGnwUsX4OxuMbg6l9anGV8S?usp=sharing</t>
  </si>
  <si>
    <t>M4-G-3a-10
M4-G-3a-11
M4-G-3a-12</t>
  </si>
  <si>
    <t>Los mismos, pero quitando margen superior. Dejar un poco para dar aire entre el enunciado y la imagen, pero no excederse.</t>
  </si>
  <si>
    <t>M4_G_3a_10a
M4_G_3a_11a
M4_G_3a_12a</t>
  </si>
  <si>
    <t>https://drive.google.com/drive/folders/1aq2OW2ZkT_xyNLeevZRtitxezdfZsYgu?usp=sharing</t>
  </si>
  <si>
    <t xml:space="preserve">Gráfico cartesiano </t>
  </si>
  <si>
    <t>M5-G-1a-1</t>
  </si>
  <si>
    <t>Eje de coordenadas en los que cada punto lleva un color. Los valores del eje son del 0 al 6 y que aparezca la flechita al final.
Puntos a representar: 
(2, 5)
(1, 4)
(0, 6)
(3, 3)
(5, 1)
(5, 3)
(1, 3)
(3, 2)</t>
  </si>
  <si>
    <t>M4_G_5a_1</t>
  </si>
  <si>
    <r>
      <rPr>
        <rFont val="Calibri"/>
        <sz val="12.0"/>
      </rPr>
      <t xml:space="preserve">Añade los cuadraditos azules (en el color que tú veas) que separan cada punto como se hace aquí: </t>
    </r>
    <r>
      <rPr>
        <rFont val="Calibri"/>
        <color rgb="FF1155CC"/>
        <sz val="12.0"/>
        <u/>
      </rPr>
      <t>https://gyazo.com/f5a58fafaab4c5f59434b7e72688d0b8</t>
    </r>
  </si>
  <si>
    <t>https://drive.google.com/file/d/1-JW_ijqgvGsn-1sw7psj-pqbEgoWjTnz/view?usp=sharing</t>
  </si>
  <si>
    <t>Gráficos cartesianos</t>
  </si>
  <si>
    <t>M5-G-1a-2</t>
  </si>
  <si>
    <t>3 imágenes en las que representar puntos que se identifican con una letra y un color. El eje de coordenadas va del 0 al 5 y tiene una flechita al final de los ejes.
1º imagen:
A = (3, 2); B = (4, 1); C = (5, 0); D = (1, 4); E = (2, 3); F = (0, 3); G = (1, 0)
2º imagen:
A = (2, 3); B = (1, 4); C = (5, 3); D = (2, 4); E = (3, 3); F = (3, 1); G = (0, 1)
3º imagen:
A = (2, 4); B = (1, 1); C = (0, 5); D = (4, 1); E = (0, 3); F = (3, 0); G = (3, 3)</t>
  </si>
  <si>
    <t>M4_G_5a_2
M4_G_5a_3
M4_G_5a_4</t>
  </si>
  <si>
    <r>
      <rPr>
        <rFont val="Calibri"/>
        <sz val="12.0"/>
      </rPr>
      <t xml:space="preserve">Añade los cuadraditos azules (en el color que tú veas) que separan cada punto como se hace aquí: </t>
    </r>
    <r>
      <rPr>
        <rFont val="Calibri"/>
        <color rgb="FF1155CC"/>
        <sz val="12.0"/>
        <u/>
      </rPr>
      <t>https://gyazo.com/f5a58fafaab4c5f59434b7e72688d0b8</t>
    </r>
  </si>
  <si>
    <t>https://drive.google.com/drive/folders/1HIOTe2fQdt6Yps-wAjmF0QkGxWgTUHzc?usp=sharing</t>
  </si>
  <si>
    <t>Triángulo equilátero</t>
  </si>
  <si>
    <t>Usa de referencia las imágenes de M5-G-10a</t>
  </si>
  <si>
    <t>M4_G_6a_1</t>
  </si>
  <si>
    <t>https://drive.google.com/file/d/1cQN-hFJjfa-J4cgq7Iosym5_GNOItlJp/view?usp=sharing</t>
  </si>
  <si>
    <t>Triángulo isósceles</t>
  </si>
  <si>
    <t>M4_G_6a_2</t>
  </si>
  <si>
    <t>¿Podemos cambiar el color? Es el mismo que en 5º.</t>
  </si>
  <si>
    <t>https://drive.google.com/file/d/1b4L_kPJgVK4_aQUrUqEyGXtzAyQ2G8jP/view?usp=sharing</t>
  </si>
  <si>
    <t>Triángulo escaleno</t>
  </si>
  <si>
    <t>M4_G_6a_3</t>
  </si>
  <si>
    <t>https://drive.google.com/file/d/1vR1stRWzSPRvfemki0Nnpm_1hgB8mLHM/view?usp=sharing</t>
  </si>
  <si>
    <t>Triángulo acutángulo</t>
  </si>
  <si>
    <t>Usa de referencia las imágenes de M5-G-10b</t>
  </si>
  <si>
    <t>M4_G_6b_1</t>
  </si>
  <si>
    <t>Ojo, tiene que ser un triángulo acutángulo. El ángulo de arriba es mayor que un ángulo recto.</t>
  </si>
  <si>
    <t>https://drive.google.com/file/d/18NsavscUskJSobKYBX56oqM1HWbFrCdY/view?usp=sharing</t>
  </si>
  <si>
    <t>Triángulo rectángulo</t>
  </si>
  <si>
    <t>M4_G_6b_2</t>
  </si>
  <si>
    <t>https://drive.google.com/file/d/1iKBbLde7cYfFZLMvOFy2_NpA2jb-GcVb/view?usp=sharing</t>
  </si>
  <si>
    <t>Triángulo obtusángulo</t>
  </si>
  <si>
    <t>M4_G_6b_3</t>
  </si>
  <si>
    <t>https://drive.google.com/file/d/1ZF8XkhK0SWb0Y17qlpRuh6TZxq7p1Ubm/view?usp=sharing</t>
  </si>
  <si>
    <t>Polígonos convexos</t>
  </si>
  <si>
    <t>Polígono de 4 lados convexo
Polígono de 5 lados convexo
Polígono de 5 lados convexo
Polígono de 6 lados convexo</t>
  </si>
  <si>
    <t>M4_G_8a_1
M4_G_8a_2
M4_G_8a_3
M4_G_8a_4</t>
  </si>
  <si>
    <t>https://drive.google.com/drive/folders/1rSRd8-nhK0s61bmSbT9IMrCFvdvOBREX?usp=sharing</t>
  </si>
  <si>
    <t>Polígonos cóncavos</t>
  </si>
  <si>
    <t>Polígono de 4 lados cóncavo
Polígono de 5 lados cóncavo
Polígono de 5 lados cóncavo
Polígono de 6 lados cóncavo</t>
  </si>
  <si>
    <t>M4_G_8a_5
M4_G_8a_6
M4_G_8a_7
M4_G_8a_8</t>
  </si>
  <si>
    <t>https://drive.google.com/drive/folders/1oXul5_xGOYvSigDt_vapiWnCP48inNQA?usp=sharing</t>
  </si>
  <si>
    <t>Cuadrado</t>
  </si>
  <si>
    <t>Si los puedes reciblar de otro curso, bien</t>
  </si>
  <si>
    <t>M4_G_7a_1</t>
  </si>
  <si>
    <t>https://drive.google.com/file/d/19NojZTvpQ2AoLx-KfQNm1QDJu3hKERbG/view?usp=sharing</t>
  </si>
  <si>
    <t>Rectángulo</t>
  </si>
  <si>
    <t>M4_G_7a_2</t>
  </si>
  <si>
    <t>https://drive.google.com/file/d/1w94j7ffCPDBP5iXPKplVOmQU1Shs1ETh/view?usp=sharing</t>
  </si>
  <si>
    <t>Rombo</t>
  </si>
  <si>
    <t>M4_G_7a_3</t>
  </si>
  <si>
    <t>https://drive.google.com/file/d/1-QWf2NYUa-kc0IhoZU6hBPGLXfCB5Tm-/view?usp=sharing</t>
  </si>
  <si>
    <t>Romboide</t>
  </si>
  <si>
    <t>M4_G_7a_4</t>
  </si>
  <si>
    <t>https://drive.google.com/file/d/1Iw6WCdex1Zn2Qz4AUW5CjQDmvR7O-bfN/view?usp=sharing</t>
  </si>
  <si>
    <t>Trapecio</t>
  </si>
  <si>
    <t>M4_G_7a_5</t>
  </si>
  <si>
    <t>https://drive.google.com/file/d/1XTNReggEUiq0TaMkoum1XF3h9yQaYz4g/view?usp=sharing</t>
  </si>
  <si>
    <t>Trapezoide</t>
  </si>
  <si>
    <t>M4_G_7a_6</t>
  </si>
  <si>
    <t>https://drive.google.com/file/d/1s_Fm4YeQO_YOs6I3uki9u5rN_uOw88w0/view?usp=sharing</t>
  </si>
  <si>
    <t>Frutero</t>
  </si>
  <si>
    <t>Frutero con una manzana, una naranja y un plátano.</t>
  </si>
  <si>
    <t>M4_EyP_6a_1</t>
  </si>
  <si>
    <t>Duda: La sombra izquierda de la manzana se ha hecho a consciencia en gris?</t>
  </si>
  <si>
    <t>https://drive.google.com/file/d/1ilFceS0pqarMoMVGUSr6bjYDcxHBy-AC/view?usp=sharing</t>
  </si>
  <si>
    <t>Cuadrado 2 x 2</t>
  </si>
  <si>
    <t>Cuadrado formado por dos 4 cuadrados pequeños (tomar de modelo el estilo de las imágenes de M4-G-10c, hay que hacer cuadrícula)</t>
  </si>
  <si>
    <t>M4_G_10a_1</t>
  </si>
  <si>
    <t>Los 3 cuadrados (M4-G-10a-1-3) tienen la cuadrícula de distinto tamaño, se puede dejar la misma? Aplicar también en el rectángulo.</t>
  </si>
  <si>
    <t>https://drive.google.com/file/d/1iIdV9-B-DFDl4eP9cRsctP9DFPDRWEch/view?usp=sharing</t>
  </si>
  <si>
    <t>Cuadrado 3 x 3</t>
  </si>
  <si>
    <t>Cuadrado formado por dos 9 cuadrados pequeños (tomar de modelo el estilo de las imágenes de M4-G-10c, hay que hacer cuadrícula)</t>
  </si>
  <si>
    <t>M4_G_10a_2</t>
  </si>
  <si>
    <t>https://drive.google.com/file/d/1DLP-GK3sf-ha20uCYh2zCo9uOYTlxysz/view?usp=sharing</t>
  </si>
  <si>
    <t>Cuadrado 4 x 4</t>
  </si>
  <si>
    <t>Cuadrado formado por dos 16 cuadrados pequeños (tomar de modelo el estilo de las imágenes de M4-G-10c, hay que hacer cuadrícula)</t>
  </si>
  <si>
    <t>M4_G_10a_3</t>
  </si>
  <si>
    <t>https://drive.google.com/file/d/187WY1GP2kE1leDoVf0q5E1v2y-8dWQms/view?usp=sharing</t>
  </si>
  <si>
    <t>Rectángulo 3 x 4</t>
  </si>
  <si>
    <t>Rectángulo formado por 12 cuadraditos, 4 de base y 3 de altura (tomar de modelo el estilo de las imágenes de M4-G-10c, hay que hacer cuadrícula)</t>
  </si>
  <si>
    <t>M4_G_10b_1</t>
  </si>
  <si>
    <t>https://drive.google.com/file/d/1qO4M-mOb_5irlgOD6F9k-evwq5cnGcV7/view?usp=sharing</t>
  </si>
  <si>
    <t>Rectángulo 2 x 5</t>
  </si>
  <si>
    <t>Rectángulo formado por 10 cuadraditos, 5 de base y 2 de altura (tomar de modelo el estilo de las imágenes de M4-G-10c, hay que hacer cuadrícula)</t>
  </si>
  <si>
    <t>M4_G_10b_2</t>
  </si>
  <si>
    <t>https://drive.google.com/file/d/18pe1y8mnbO3NbFwLL0dNynZ30wa3Fok-/view?usp=sharing</t>
  </si>
  <si>
    <t>Rectángulo 3 x 6</t>
  </si>
  <si>
    <t>Rectángulo formado por 18 cuadraditos, 6 de base y 3 de altura (tomar de modelo el estilo de las imágenes de M4-G-10c, hay que hacer cuadrícula)</t>
  </si>
  <si>
    <t>M4_G_10b_3</t>
  </si>
  <si>
    <t>https://drive.google.com/file/d/1DCGpKy1uVP9q1ajzcVDepdu3vX-VI9dt/view?usp=sharing</t>
  </si>
  <si>
    <t>Conversión de unidades: gramos</t>
  </si>
  <si>
    <t>M5-MyM-2b-1</t>
  </si>
  <si>
    <t>M4_MyM_2c_1</t>
  </si>
  <si>
    <t>https://drive.google.com/file/d/1hZT5sVDf8vIC7gtBQFtKyQw0ClcIPVpO/view?usp=sharing</t>
  </si>
  <si>
    <t>Conversión de unidades: gramos ERRONEA</t>
  </si>
  <si>
    <t>M5-MyM-2b-2</t>
  </si>
  <si>
    <t>M4_MyM_2c_2</t>
  </si>
  <si>
    <t>https://drive.google.com/file/d/120ocjgCI3L0cFKFjEK-hCQE0xF708rrI/view?usp=sharing</t>
  </si>
  <si>
    <t>M5-MyM-2b-3</t>
  </si>
  <si>
    <t>M4_MyM_2c_3</t>
  </si>
  <si>
    <t>https://drive.google.com/file/d/1kheRSNtYVGXJZZ_B9_2C7uHHgHPzzxsa/view?usp=sharing</t>
  </si>
  <si>
    <t>Diferentes figuras</t>
  </si>
  <si>
    <t>Serían diferentes figuras:
Circunferencia
Círculo
Cuadrado
Pentágono
Triángulo
Trapecio</t>
  </si>
  <si>
    <t>M4_G_9b_1
M4_G_9b_2
M4_G_9b_3
M4_G_9b_4
M4_G_9b_5
M4_G_9b_6</t>
  </si>
  <si>
    <t>Pondría la circunferencia y el círculo de distinto color.</t>
  </si>
  <si>
    <t>https://drive.google.com/drive/folders/1jGsi9b0JN2qEQkfvasHdYyrkKqS3QkIF</t>
  </si>
  <si>
    <t>Rectas</t>
  </si>
  <si>
    <t>Dos imágenes en las que haya 1 recta</t>
  </si>
  <si>
    <t>M4_G_15a_1
M4_G_15a_2</t>
  </si>
  <si>
    <t>https://drive.google.com/drive/folders/15O-dMcOWSaWYTgAseX8a_HqWTQgdswnm?usp=sharing</t>
  </si>
  <si>
    <t>Segmentos</t>
  </si>
  <si>
    <t>Dos imágenes en las que haya 1 segmento</t>
  </si>
  <si>
    <t>M4_G_15a_3
M4_G_15a_4</t>
  </si>
  <si>
    <t>https://drive.google.com/drive/folders/1lRbWJP1-zdUbWd-tveQhKkwT2E31kXlC?usp=sharing</t>
  </si>
  <si>
    <t>Desarrollos plano de un cilindro</t>
  </si>
  <si>
    <t>Dos ejemplos diferentes de desarrollos planos de un cilindro (diferentes colores)</t>
  </si>
  <si>
    <t>M4_G_12b_1
M4_G_12b_2</t>
  </si>
  <si>
    <t>https://drive.google.com/drive/folders/1eZZihgSRYuIzx-ropdl3NXXGn8vkQPnw?usp=sharing</t>
  </si>
  <si>
    <t>Desarrollo plano de un cono</t>
  </si>
  <si>
    <t>Dos ejemplos diferentes de desarrollos planos de un cono (diferentes colores)</t>
  </si>
  <si>
    <t>M4_G_12b_3
M4_G_12b_4</t>
  </si>
  <si>
    <t>https://drive.google.com/drive/folders/13mmoRQUdfmuLaMf2NiRi_XJ4K9EC17br?usp=sharing</t>
  </si>
  <si>
    <t>Desarrollos planos</t>
  </si>
  <si>
    <t>- Desarrollo plano de un prisma triangular
- Desarrollo plano de una pirámide hexagonal</t>
  </si>
  <si>
    <t>M4_G_12b_5
M4_G_12b_6</t>
  </si>
  <si>
    <t>¿Podemos cambiar colores? Son iguales que en 5º.</t>
  </si>
  <si>
    <t>https://drive.google.com/drive/folders/1BP5-mHoX0b3gd9U5b6P2JFyqJ6Ojf8xw?usp=sharing</t>
  </si>
  <si>
    <t>Objetos esfera</t>
  </si>
  <si>
    <t>- Tierra esférica
- naranja</t>
  </si>
  <si>
    <t>M4_G_12a_1
M4_G_12a_2</t>
  </si>
  <si>
    <t>https://drive.google.com/drive/folders/13EjGU6kDyrESobtkXA2UvcCuxHlzeS4F?usp=sharing</t>
  </si>
  <si>
    <t>Objetos cilindro</t>
  </si>
  <si>
    <t>- Tronco de árbol cilíndrico
- bote de pegamento cilíndrico</t>
  </si>
  <si>
    <t>M4_G_12a_3
M4_G_12a_4</t>
  </si>
  <si>
    <t>Se le puede dar un poco de textura al tronco?
El bote de pegamento no queda del todo claro qué es</t>
  </si>
  <si>
    <t>https://drive.google.com/drive/folders/1Huc97agTl2jyG9qBIYkGYPP1AqLoNqW9?usp=sharing</t>
  </si>
  <si>
    <t>Objetos cono</t>
  </si>
  <si>
    <t>- Gorro de fiesta con forma de cono
- Tienda de campaña (¿o tipi?) con forma de cono</t>
  </si>
  <si>
    <t>M4_G_12a_5
M4_G_12a_6</t>
  </si>
  <si>
    <t>Al gorro añadirle algún adorno en la punta, pompones, lazos (https://gyazo.com/b6f687211de82da0c8717a273397e6be)</t>
  </si>
  <si>
    <t>https://drive.google.com/drive/folders/1auBE97A1Y7xBJMN0l4GVjrCMknj1aEYz?usp=sharing</t>
  </si>
  <si>
    <t>Prismas</t>
  </si>
  <si>
    <t>Diferentes tipos de prisma:
- Triangular
- Cuadrangular
- Hexagonal
(Si son de otro tipo también sirve, no hagas de cero, reutiliza de otros libros)</t>
  </si>
  <si>
    <t>M4_G_11a_1
M4_G_11a_2
M4_G_11a_3</t>
  </si>
  <si>
    <t>https://drive.google.com/drive/folders/14QDSm-qIZPt1e2VYdJh08X1NL9u4d3bX?usp=sharing</t>
  </si>
  <si>
    <t>Pirámides</t>
  </si>
  <si>
    <t>Diferentes tipos de pirámide:
- Triangular
- Cuadrangular
- Hexagonal
(Si son de otro tipo también sirve, no hagas de cero, reutiliza de otros libros)</t>
  </si>
  <si>
    <t>M4_G_11a_4
M4_G_11a_5
M4_G_11a_6</t>
  </si>
  <si>
    <t>https://drive.google.com/drive/folders/11n3JNN6WZntIjn8aUmG95UZGOFkeDRTn?usp=sharing</t>
  </si>
  <si>
    <t>Desarollos planos</t>
  </si>
  <si>
    <t>Desarrollos planos de:
- prisma triangular
- prisma cuadrangular
- prisma pentagonal
- pirámide triangular
- pirámide cuadrangular
- pirámide pentagonal</t>
  </si>
  <si>
    <t>M4_G_11b_1
M4_G_11b_2
M4_G_11b_3
M4_G_11b_4
M4_G_11b_5
M4_G_11b_6</t>
  </si>
  <si>
    <t>Haz que todas las imágenes tengan el mismo lienzo, porfa.</t>
  </si>
  <si>
    <t>https://drive.google.com/drive/folders/1_M4lYnykFYeU45MUXJVMwDGm4k8OOpdK?usp=sharing</t>
  </si>
  <si>
    <t>Tijeras</t>
  </si>
  <si>
    <t>M5-G-2a-1
M5-G-2a-2
M5-G-2a-3
M5-G-2a-4
M5-G-2a-5</t>
  </si>
  <si>
    <t>Exactamente igual que en 5.º. Ojo, la imagen que se tiene que colocar a la derecha es la única que tiene que ser PNG.</t>
  </si>
  <si>
    <t>M4_G_2a_1
M4_G_2a_2
M4_G_2a_3
M4_G_2a_4
M4_G_2a_5</t>
  </si>
  <si>
    <t>Vamos a cambiar los objetos de simetría. Haz igual que se hizo en 5º pero con tijeras, una mariposa y un girasol.</t>
  </si>
  <si>
    <t>https://drive.google.com/drive/folders/1oElkadcrGPqTTGUoSLRnh4nZmkmJrn0E?usp=sharing</t>
  </si>
  <si>
    <t>Mariposa</t>
  </si>
  <si>
    <t>M5-G-2a-6
M5-G-2a-7
M5-G-2a-8
M5-G-2a-9
M5-G-2a-10</t>
  </si>
  <si>
    <t>M4_G_2a_6
M4_G_2a_7
M4_G_2a_8
M4_G_2a_9
M4_G_2a_10</t>
  </si>
  <si>
    <t>https://drive.google.com/drive/folders/1yW0HRUhst7OnNHE66LN6HU5SnSPs4Nvc</t>
  </si>
  <si>
    <t>Girasol</t>
  </si>
  <si>
    <t>M5-G-2a-11
M5-G-2a-12
M5-G-2a-13
M5-G-2a-14
M5-G-2a-15</t>
  </si>
  <si>
    <t>M4_G_2a_11
M4_G_2a_12
M4_G_2a_13
M4_G_2a_14
M4_G_2a_15</t>
  </si>
  <si>
    <t>No se identifica cuál es la incorrecta, ¿podrías cambiar los colores, o poner semillas en el centro o alguna cosa para que se distinga más? Está hecho el json por si quieres verlo.</t>
  </si>
  <si>
    <t>https://drive.google.com/drive/folders/1U8aYrThQf8yYyr14f5RgoAYHoS0u21Sh?usp=sharing</t>
  </si>
  <si>
    <t>Simetrías correctas</t>
  </si>
  <si>
    <t>Un cuadrado, un rombo y un trapecio con el eje de simetría bien dibujado.
https://drive.google.com/file/d/1xQ2PGKEQgCfFrJLx9YjhDAFstPvJCOm-/view?usp=sharing</t>
  </si>
  <si>
    <t>M4_G_2a_16
M4_G_2a_17
M4_G_2a_18</t>
  </si>
  <si>
    <t>El lienzo del trapecio es más pequeño (figura verde) que el resto.</t>
  </si>
  <si>
    <t>https://drive.google.com/drive/folders/15cgejfbthWpD06znqNjucPBC-t7RbsAf?usp=sharing</t>
  </si>
  <si>
    <t>Simetrías incorrectas</t>
  </si>
  <si>
    <r>
      <rPr>
        <rFont val="Calibri"/>
        <sz val="12.0"/>
      </rPr>
      <t xml:space="preserve">Cuadrados, rombos y trapecios con el eje de simetría mal
</t>
    </r>
    <r>
      <rPr>
        <rFont val="Calibri"/>
        <color rgb="FF1155CC"/>
        <sz val="12.0"/>
        <u/>
      </rPr>
      <t>https://drive.google.com/file/d/1m6yBr1T_WS-Nk-D_3p_JkqcqP4NfessW/view?usp=sharing</t>
    </r>
  </si>
  <si>
    <t>M4_G_2a_19
M4_G_2a_20
M4_G_2a_21
M4_G_2a_22
M4_G_2a_23
M4_G_2a_24</t>
  </si>
  <si>
    <t>https://drive.google.com/drive/folders/1CmJyckBzAoKQ1R8npr3n8dRYtvcEOU9X?usp=sharing</t>
  </si>
  <si>
    <t>Baldosas simétricas</t>
  </si>
  <si>
    <t>M3-G-5a-47
M3-G-5a-48
M3-G-5a-49
M3-G-5a-50
M3-G-5a-51</t>
  </si>
  <si>
    <t>Exactamente las mismas que de 3º</t>
  </si>
  <si>
    <t>M4_G_2a_25
M4_G_2a_26
M4_G_2a_27
M4_G_2a_28
M4_G_2a_29</t>
  </si>
  <si>
    <t>https://drive.google.com/drive/folders/1d9qEcxBJkH_DVU28crs8fFTBFAShzQWG?usp=sharing</t>
  </si>
  <si>
    <t>Edificios simétricos</t>
  </si>
  <si>
    <t>M5-G-2a-57
M5-G-2a-58
M5-G-2a-59
M5-G-2a-60
M5-G-2a-61
M5-G-2a-62</t>
  </si>
  <si>
    <t>Exactamente las mismas que de 5º</t>
  </si>
  <si>
    <t>M4_G_2a_30
M4_G_2a_31
M4_G_2a_32
M4_G_2a_33
M4_G_2a_34
M4_G_2a_35</t>
  </si>
  <si>
    <t>https://drive.google.com/drive/folders/1JN--BG9OgbHGz3p2ZhVojNZIvwjDCyO3?usp=sharing</t>
  </si>
  <si>
    <t>Tetris polígonos simétricos</t>
  </si>
  <si>
    <r>
      <rPr>
        <rFont val="Calibri"/>
        <sz val="12.0"/>
      </rPr>
      <t>Que sean solo polígonos, no metas detalles para que se parezcan a las figuras de un videojuego (por derechos de autor). Puedes cambiar las posiciones si crees que las que he puesto son muy sosas.</t>
    </r>
    <r>
      <rPr>
        <rFont val="Calibri"/>
        <color rgb="FF000000"/>
        <sz val="12.0"/>
      </rPr>
      <t xml:space="preserve">
</t>
    </r>
    <r>
      <rPr>
        <rFont val="Calibri"/>
        <color rgb="FF1155CC"/>
        <sz val="12.0"/>
        <u/>
      </rPr>
      <t>https://drive.google.com/file/d/1EQtKwPVRdd2o4cx8koJEtPbHozomXilS/view?usp=sharing</t>
    </r>
  </si>
  <si>
    <t>M4_G_2a_36
M4_G_2a_37
M4_G_2a_38</t>
  </si>
  <si>
    <t>https://drive.google.com/drive/folders/1SfhYbt5fN_ZvK5a66pmw9SrO6Swg96rG?usp=sharing</t>
  </si>
  <si>
    <t>Tetris polígonos asimétricos</t>
  </si>
  <si>
    <r>
      <rPr>
        <rFont val="Calibri"/>
        <sz val="12.0"/>
      </rPr>
      <t xml:space="preserve">Que sean solo polígonos, no metas detalles para que se parezcan a las figuras de un videojuego (por derechos de autor). Puedes cambiar las posiciones si crees que las que he puesto son muy sosas.
</t>
    </r>
    <r>
      <rPr>
        <rFont val="Calibri"/>
        <color rgb="FF1155CC"/>
        <sz val="12.0"/>
        <u/>
      </rPr>
      <t>https://drive.google.com/file/d/1h85LvNMNIfCwreNnDvRUuYwHnKMX4uZ2/view?usp=sharing</t>
    </r>
  </si>
  <si>
    <t>M4_G_2a_39
M4_G_2a_40
M4_G_2a_41
M4_G_2a_42</t>
  </si>
  <si>
    <t>https://drive.google.com/drive/folders/1aOerm3ejo-tOgnQhgEge-rEVu52akBbr?usp=sharing</t>
  </si>
  <si>
    <t>Conversión de unidades de masa</t>
  </si>
  <si>
    <t>Son las mismas que en 5º</t>
  </si>
  <si>
    <t>M4_MyM_2b_1</t>
  </si>
  <si>
    <t>https://drive.google.com/file/d/1k49g-88oKZZ_3IJjrnrEEZhVgIOnyYMK/view?usp=sharing</t>
  </si>
  <si>
    <t>Conversión de unidades de masa erróneo</t>
  </si>
  <si>
    <t>M5-MyM-2b-2
M5-MyM-2b-3</t>
  </si>
  <si>
    <t>M4_MyM_2b_2
M4_MyM_2b_3</t>
  </si>
  <si>
    <r>
      <rPr>
        <rFont val="Calibri"/>
        <color rgb="FF1155CC"/>
        <sz val="12.0"/>
        <u/>
      </rPr>
      <t>https://drive.google.com/file/d/1OZdTknh1eS8KfYc-Ec5HEf4SY3cMzbry/view?usp=sharing</t>
    </r>
    <r>
      <rPr>
        <rFont val="Calibri"/>
        <sz val="12.0"/>
      </rPr>
      <t xml:space="preserve">
</t>
    </r>
    <r>
      <rPr>
        <rFont val="Calibri"/>
        <color rgb="FF1155CC"/>
        <sz val="12.0"/>
        <u/>
      </rPr>
      <t>https://drive.google.com/file/d/1ky0yIVG5tKQeMolLH78r3j5cCcJL8uRC/view?usp=sharing</t>
    </r>
  </si>
  <si>
    <t>- Rectas paralelas
- Rectas oblicuas
- Rectas perpendiculares
(Todo lo que puedas copiar y pegar de otros cursos, adelante)</t>
  </si>
  <si>
    <t>M4_G_16a_3
M4_G_16a_4
M4_G_16a_5</t>
  </si>
  <si>
    <t>La última es casi perpendicular, pero no del todo. Habría que corregirla</t>
  </si>
  <si>
    <t>https://drive.google.com/drive/folders/1eBI3AqfcYAUgBdSNmrLX8i72qYhcQLvK?usp=sharing</t>
  </si>
  <si>
    <t>Algo como esto: https://drive.google.com/file/d/1AQ2s-PfLfbcjmj35qCNbAJTBvpwJG2zO/view?usp=sharing
Colores como M3-G-1b-1 y M5-G-6a-I-1</t>
  </si>
  <si>
    <t>M4_G_16a_1</t>
  </si>
  <si>
    <t>https://drive.google.com/file/d/1XZyFR1uCYWwvrKMqU8AxdbAjj_-zBJU6/view?usp=sharing</t>
  </si>
  <si>
    <r>
      <rPr>
        <rFont val="Calibri"/>
        <sz val="12.0"/>
      </rPr>
      <t xml:space="preserve">Algo como esto: </t>
    </r>
    <r>
      <rPr>
        <rFont val="Calibri"/>
        <color rgb="FF1155CC"/>
        <sz val="12.0"/>
        <u/>
      </rPr>
      <t>https://drive.google.com/file/d/1urRwmb5_SgA0WgbQNtgiUWmiscTFMpjd/view?usp=sharing</t>
    </r>
    <r>
      <rPr>
        <rFont val="Calibri"/>
        <sz val="12.0"/>
      </rPr>
      <t xml:space="preserve">
Colores como M3-G-1b-1 y M5-G-6a-I-1</t>
    </r>
  </si>
  <si>
    <t>M4_G_16a_2</t>
  </si>
  <si>
    <t>https://drive.google.com/file/d/1yPhiU0uMXHCjtVpejOJO0JDMZCvaST-7/view?usp=sharing</t>
  </si>
  <si>
    <t>Triángulo sobre malla cuadriculada</t>
  </si>
  <si>
    <t>https://drive.google.com/file/d/1KufJZ_DVjMR9HDH0jV95_s2zt50bPwYR/view?usp=sharing</t>
  </si>
  <si>
    <t>M4_G_10c_1</t>
  </si>
  <si>
    <t>Deja la misma malla cuadriculada en todas las figuras</t>
  </si>
  <si>
    <t>https://drive.google.com/file/d/1BvPXnsjE6oKwDBLP63BbIHhdbH52amln/view?usp=sharing</t>
  </si>
  <si>
    <t>https://drive.google.com/file/d/1dSfzqmtCG_FJ_aRCwQqAM3dFFvBJbDtD/view?usp=sharing</t>
  </si>
  <si>
    <t>M4_G_10c_2</t>
  </si>
  <si>
    <t>https://drive.google.com/file/d/1y2RO5SHexUtZOPEjyain2hvtuzcktlPE/view?usp=sharing</t>
  </si>
  <si>
    <t>https://drive.google.com/file/d/1azKds2bZ0x5-_w9E_SM2SHjexAS27lIH/view?usp=sharing</t>
  </si>
  <si>
    <t>M4_G_10c_3</t>
  </si>
  <si>
    <t>https://drive.google.com/file/d/14uZUN0Wvt374WcqoMa5FEy4XTliAp16d/view?usp=sharing</t>
  </si>
  <si>
    <t>Rombo sobre malla cuadriculada</t>
  </si>
  <si>
    <t>https://drive.google.com/file/d/1pnbFNSRn2p6VVMVMg_qYUurcexxr54Gc/view?usp=sharing</t>
  </si>
  <si>
    <t>M4_G_10d_1</t>
  </si>
  <si>
    <t>https://drive.google.com/file/d/11cWQgIN3-R9qiAnJBtFaJxigbTxwUmLg/view?usp=sharing</t>
  </si>
  <si>
    <t>https://drive.google.com/file/d/1nFLY4k8qUzhD0W3OB-PsL4rrwQPydXcb/view?usp=sharing</t>
  </si>
  <si>
    <t>M4_G_10d_2</t>
  </si>
  <si>
    <t>¿Podrías subir o bajar medio cuadradito el rombo? Para que la diagonal menor termine y acabe en una línea azul.</t>
  </si>
  <si>
    <t>https://drive.google.com/file/d/1-ZAg0Xtx-bg9CKM86ImrPb0oL7BSAF_t/view?usp=sharing</t>
  </si>
  <si>
    <t>https://drive.google.com/file/d/1spgJmkKdYA95iKHBCCISCh_oG5Ww0Zm4/view?usp=sharing</t>
  </si>
  <si>
    <t>M4_G_10d_3</t>
  </si>
  <si>
    <t>https://drive.google.com/file/d/19khAZnJDw3tsBwjSy0Z5QQFy6QY4nRNK/view?usp=sharing</t>
  </si>
  <si>
    <t>Trapecio sobre malla cuadriculada</t>
  </si>
  <si>
    <t>https://drive.google.com/file/d/1DLqBZea0rBEo5sry6bcFb7EZdZKUpCpj/view?usp=sharing</t>
  </si>
  <si>
    <t>M4_G_10e_1</t>
  </si>
  <si>
    <t>https://drive.google.com/file/d/1PlwbzInHCD91nFQTJ9oZARTBsHY-hh3j/view?usp=sharing</t>
  </si>
  <si>
    <t>https://drive.google.com/file/d/1cUIHgWJAsT8m1HcfHXQihk2T7XbW76GN/view?usp=sharing</t>
  </si>
  <si>
    <t>M4_G_10e_2</t>
  </si>
  <si>
    <t>https://drive.google.com/file/d/1X53t6dqXGpOS-H4GkS-gKM0IPmKF_Uzx/view?usp=sharing</t>
  </si>
  <si>
    <t>https://drive.google.com/file/d/1u2dPjSkG7ZzQYhvQNkdmZQDNasksEqFM/view?usp=sharing</t>
  </si>
  <si>
    <t>M4_G_10e_3</t>
  </si>
  <si>
    <t>https://drive.google.com/file/d/1xDw4lr9YBNkjT5sviJkbPtnWLZZbnSBa/view?usp=sharing</t>
  </si>
  <si>
    <t>Objetos con forma de circunferencia</t>
  </si>
  <si>
    <t>- Aro de hula hoop
- Anillo
- Rueda de bicicleta
(seguramente sean las mismas que las de otro curso, recicla si es así)</t>
  </si>
  <si>
    <t>M4_G_9b_7
M4_G_9b_8
M4_G_9b_9</t>
  </si>
  <si>
    <t>https://drive.google.com/drive/folders/1kcd0GYEEyq5bkPqF89099wmQEAe7qfAC?usp=sharing</t>
  </si>
  <si>
    <t>Objetos con forma de círculo</t>
  </si>
  <si>
    <t>- Pizza
- Disco LP
- Reloj redondo
(seguramente sean las mismas que las de otro curso, recicla si es así)</t>
  </si>
  <si>
    <t>M4_G_9b_10
M4_G_9b_11
M4_G_9b_12</t>
  </si>
  <si>
    <t>https://drive.google.com/drive/folders/1_Lr2gJGc4Xgvigp_RhKYg3whvGsF187X?usp=sharing</t>
  </si>
  <si>
    <t>Plano</t>
  </si>
  <si>
    <t>Plano de un museo de 5 cuadrados (horizontal) por 4 (vertical). 
https://drive.google.com/file/d/1NDtYyPSCj79kN9i2r5jIZ-bFxsswGJ9M/view?usp=sharing
En las X hay esculturas abstractas o lo que sea, puede haber visitantes, no sé, cosas que den aspecto de "es un museo".
Añade los cuadraditos como en todo el outcome</t>
  </si>
  <si>
    <t>M4_G_5a_5</t>
  </si>
  <si>
    <r>
      <rPr>
        <rFont val="Calibri"/>
        <sz val="12.0"/>
      </rPr>
      <t xml:space="preserve">Pon el 0 más pegadito al vértice. </t>
    </r>
    <r>
      <rPr>
        <rFont val="Calibri"/>
        <color rgb="FF1155CC"/>
        <sz val="12.0"/>
        <u/>
      </rPr>
      <t>https://gyazo.com/09845222fcd585172fa587d359ad1a1a</t>
    </r>
  </si>
  <si>
    <t>https://drive.google.com/file/d/1V8CdBy0Y9xd7xCAR8EU51xR8JCLku9pV/view?usp=sharing</t>
  </si>
  <si>
    <t>Plano del cielo de 5 cuadrados (horizontal) por 4 (vertical). 
https://drive.google.com/file/d/1UHH6i86edk5qchsfiATHc3p0V6kPL7A3/view?usp=sharing
En las X hay aviones, de fondo nubes, que parezca el cielo.
Añade los cuadraditos como en todo el outcome</t>
  </si>
  <si>
    <t>M4_G_5a_6</t>
  </si>
  <si>
    <r>
      <rPr>
        <rFont val="Calibri"/>
        <sz val="12.0"/>
      </rPr>
      <t xml:space="preserve">Por dejarlo más cuco, se pueden hacer distintos aviones o darles algo más de color (como la luz roja que llevan) ? No sé si los aviones se distinguen mucho.
Pon el 0 más pegadito al vértice. </t>
    </r>
    <r>
      <rPr>
        <rFont val="Calibri"/>
        <color rgb="FF1155CC"/>
        <sz val="12.0"/>
        <u/>
      </rPr>
      <t>https://gyazo.com/09845222fcd585172fa587d359ad1a1a</t>
    </r>
  </si>
  <si>
    <t>https://drive.google.com/file/d/14R5nHwNDqptKbCLfYRR00ibQk8i_r9E7/view?usp=sharing</t>
  </si>
  <si>
    <t>Exactamente la misma que M5-G-1a-8</t>
  </si>
  <si>
    <t>M4_G_5a_7</t>
  </si>
  <si>
    <t>https://drive.google.com/file/d/1ZheIQsRSODwhVLSk-OyMEprS3ZAx1LEl/view?usp=sharing</t>
  </si>
  <si>
    <t>Pictogramas</t>
  </si>
  <si>
    <t>Mira a ver si puedes reutilizar imágenes de otros cursos (has hecho la manzana, coche y me suena la cámara)</t>
  </si>
  <si>
    <t>Una imagen cada figura:
- Coche
- Persona (monigote como el día Santos Inocentes, o como tú veas)
- Cámara de fotos
- Estrella
- Manzana</t>
  </si>
  <si>
    <t>M4_EyP_4a_1
M4_EyP_4a_2
M4_EyP_4a_3
M4_EyP_4a_4
M4_EyP_4a_5</t>
  </si>
  <si>
    <t>https://drive.google.com/drive/folders/1Iq_cPGHsLHh0T6Q2yCGk5djVl1mTzr1I?usp=sharing</t>
  </si>
  <si>
    <t>Camisetas y pantalones</t>
  </si>
  <si>
    <t>1ª: 3 camisetas de colores (amarillo, blanco y verde)
Debajo, 2 pantalones de colores azul y marrón
1ª: 2 camisetas de colores (amarillo y blanco)
Debajo, 4 pantalones de colores azul, marrón, negro y verde oliva</t>
  </si>
  <si>
    <t>M4_NyO_38a_1
M4_NyO_38a_2</t>
  </si>
  <si>
    <t>Ocupan demasiado espacio vertical. Es mejor que a la derecha estén unas prendas y a la izquierda otras, ocupando más hacia la horizontal que a la vertical.</t>
  </si>
  <si>
    <t>https://drive.google.com/drive/folders/1XclifEJ2pIeaRhfgdHpLEfaPHhVsb3w0?usp=sharing</t>
  </si>
  <si>
    <t>segundos platos y postres</t>
  </si>
  <si>
    <t>1ª: 2 platos: pescado y ensalada
3 postres: plátano, manzana, flan
2ª: 3 platos: pescado, ensalada y macarrones con tomate
3 postres: plátano, manzana, flan</t>
  </si>
  <si>
    <t>M4_NyO_38a_3
M4_NyO_38a_4</t>
  </si>
  <si>
    <t>Ocupan demasiado espacio vertical. Es mejor que a la derecha estén unas prendas y a la izquierda otras, ocupando más hacia la horizontal que a la vertical.
Además, no queda claro qué es un plato principal y qué un postre. Mejor pon una especie de tabla de dos celdas, una a la izquierda y otra a la derecha. Nosotros añadiremos el texto "plato principal" y "postre" con un Label.</t>
  </si>
  <si>
    <t>https://drive.google.com/drive/folders/1bRDPkS5XwvLO0MsnppX9jEIOgZRqdpLa?usp=sharing</t>
  </si>
  <si>
    <t>Circunferencias</t>
  </si>
  <si>
    <t>Son las mismas que las de 3º</t>
  </si>
  <si>
    <t>Circunferencia con centro, radio, diámetro y arco. Salen líneas desde los elementos.</t>
  </si>
  <si>
    <t>M4_G_9a_1</t>
  </si>
  <si>
    <t>https://drive.google.com/drive/folders/1QrNEMx0-W52QD8OLBB9IRXWQudSrt93S</t>
  </si>
  <si>
    <t>M4-G-9a-1</t>
  </si>
  <si>
    <t>Traducir los textos: centro, raio, diâmetro, arco</t>
  </si>
  <si>
    <t>M4_G_9a_1a</t>
  </si>
  <si>
    <t>https://drive.google.com/file/d/15B9THy1lGRj7dHskTHLgIlP-Sx4fVUC5/view?usp=share_link</t>
  </si>
  <si>
    <t>Tres circunferencias (salen líneas de cada elemento, es actividad de Label):
- En la primera se ve centro y radio
- En la primera se ve radio y diámetro
- En la primera se ve diámetro y arco</t>
  </si>
  <si>
    <t>M4_G_9a_2
M4_G_9a_3
M4_G_9a_4</t>
  </si>
  <si>
    <t>https://drive.google.com/drive/folders/1aFaFeVrokML9bxregpe2mFMGOcXDHVNv?usp=sharing</t>
  </si>
  <si>
    <t>Pentágono regular</t>
  </si>
  <si>
    <t>Pilla uno que ya esté hecho</t>
  </si>
  <si>
    <t>M4_G_17a_1</t>
  </si>
  <si>
    <t>https://drive.google.com/file/d/1aK5OEwd7SDk7PEyWC4mX9EAxU3JiNzcs/view?usp=sharing</t>
  </si>
  <si>
    <t>Las proporciones son: base = 2, los otros dos lados = 3 cada uno</t>
  </si>
  <si>
    <t>M4_G_17a_2</t>
  </si>
  <si>
    <t>https://drive.google.com/file/d/1o40USkC3sFS0-iJz8t5G66sszjI2wWQd/view?usp=sharing</t>
  </si>
  <si>
    <t>M4_G_17a_3</t>
  </si>
  <si>
    <t>https://drive.google.com/file/d/1WZOXNhsqzdeUWqrTxvMA2E2b6lC0P57D/view?usp=sharing</t>
  </si>
  <si>
    <t>Un rombo, mejor más ancho hacia los lados, como si estuviese tumbado</t>
  </si>
  <si>
    <t>M4_G_17a_4</t>
  </si>
  <si>
    <t>Quítale los márgenes inferiores y superiores</t>
  </si>
  <si>
    <t>https://drive.google.com/file/d/1NZDkuFEm1Ya_FhC3ihbiZUI2_PmIo5na/view?usp=sharing</t>
  </si>
  <si>
    <t>M3-G-11a-4</t>
  </si>
  <si>
    <t>El mismo que en 3º</t>
  </si>
  <si>
    <t>M4_G_17a_5</t>
  </si>
  <si>
    <t>https://drive.google.com/file/d/18BUGEKuwS3YaCxq5f-3S-5iDnYcqNiOi/view?usp=sharing</t>
  </si>
  <si>
    <t>Trapecio rectángulo</t>
  </si>
  <si>
    <t>M5-G-24c-2</t>
  </si>
  <si>
    <t>Que sea como M5-G-24c-2, pero más centrado en el lienzo</t>
  </si>
  <si>
    <t>M4_G_17a_6</t>
  </si>
  <si>
    <t>https://drive.google.com/file/d/1fXw6nzzUB8QvqKMYrhCYwv7oLW9gmkLQ/view?usp=sharing</t>
  </si>
  <si>
    <t>Fracciones unitarias</t>
  </si>
  <si>
    <t>?</t>
  </si>
  <si>
    <r>
      <rPr>
        <rFont val="Calibri"/>
        <sz val="12.0"/>
      </rPr>
      <t xml:space="preserve">Fracciones unitarias, he puesto estos ejemplos de dibujos, te imaginas que podríamos hacer mil mas...
</t>
    </r>
    <r>
      <rPr>
        <rFont val="Calibri"/>
        <color rgb="FF1155CC"/>
        <sz val="12.0"/>
        <u/>
      </rPr>
      <t>https://drive.google.com/file/d/15fwqGU_kWMHM4v4HZCR9j86Wmg9djyVC/view?usp=sharing</t>
    </r>
  </si>
  <si>
    <t>M4_NyO_39a_1
M4_NyO_39a_2
M4_NyO_39a_3
M4_NyO_39a_4
M4_NyO_39a_5
M4_NyO_39a_6
M4_NyO_39a_7
M4_NyO_39a_8
M4_NyO_39a_9</t>
  </si>
  <si>
    <t>https://drive.google.com/drive/folders/1IR9Z-jY5u6BPqWbTNvmph6_h_ENqqFpg?usp=sharing</t>
  </si>
  <si>
    <t>M5-NyO-19c-1
M5-NyO-19c-2</t>
  </si>
  <si>
    <t>Las mismas</t>
  </si>
  <si>
    <t>M4_NyO_24e_1
M4_NyO_24e_2</t>
  </si>
  <si>
    <t>Cambiar colores</t>
  </si>
  <si>
    <t>https://drive.google.com/drive/folders/1gkTHQ8u93g_Ob8YQEYBtd9B6Tdt2teXU?usp=sharing</t>
  </si>
  <si>
    <t>M5-NyO-19c-3
M5-NyO-19c-4</t>
  </si>
  <si>
    <t>M4_NyO_24e_3
M4_NyO_24e_4</t>
  </si>
  <si>
    <t>https://drive.google.com/drive/folders/1ovwFOYKsak5qSZKhAhklZ4z8AZekus1F?usp=sharing</t>
  </si>
  <si>
    <t>M5-NyO-19c-5
M5-NyO-19c-6</t>
  </si>
  <si>
    <t>M4_NyO_24e_5
M4_NyO_24e_6</t>
  </si>
  <si>
    <t>https://drive.google.com/drive/folders/1D5QdXBmOLj3b-WDyIeTz8S3kfSmmxn2F?usp=sharing</t>
  </si>
  <si>
    <t>M5-NyO-19c-7
M5-NyO-19c-8</t>
  </si>
  <si>
    <t>M4_NyO_24e_7
M4_NyO_24e_8</t>
  </si>
  <si>
    <t>https://drive.google.com/drive/folders/17Dfg-xu4wm6qe6CjMWVhN3t-M8r2sBFj?usp=sharing</t>
  </si>
  <si>
    <t>M5-NyO-19c-9
M5-NyO-19c-10</t>
  </si>
  <si>
    <t>M4_NyO_24e_9
M4_NyO_24e_10</t>
  </si>
  <si>
    <t>https://drive.google.com/drive/folders/1rHlgqs75kYdH1NOC6f-Y7hD0S-9z3Mb1?usp=sharing</t>
  </si>
  <si>
    <t>Lasaña 3/10</t>
  </si>
  <si>
    <t>M5-NyO-19c-11</t>
  </si>
  <si>
    <t>M4_NyO_24e_11</t>
  </si>
  <si>
    <t>https://drive.google.com/file/d/1xNZDOpsrMpsr93g2aen6jRYxzseTpLPa/view?usp=sharing</t>
  </si>
  <si>
    <t>Flor 8/12</t>
  </si>
  <si>
    <t>M5-NyO-19c-12</t>
  </si>
  <si>
    <t>M4_NyO_24e_12</t>
  </si>
  <si>
    <t>https://drive.google.com/file/d/1pdpMkLXs7T_ZqDDlGZBwl3MZ4AEc-zkQ/view?usp=sharing</t>
  </si>
  <si>
    <t>Mandarina 4/10</t>
  </si>
  <si>
    <t>M5-NyO-19c-13</t>
  </si>
  <si>
    <t>M4_NyO_24e_13</t>
  </si>
  <si>
    <t>https://drive.google.com/file/d/1wd203Fsg6r2YX_V4U52aoCMfB0yr_Znq/view?usp=sharing</t>
  </si>
  <si>
    <t>Tomatera 5/08</t>
  </si>
  <si>
    <t>M3-NyO-22d-14</t>
  </si>
  <si>
    <t>M4_NyO_24e_14</t>
  </si>
  <si>
    <t>Nos equivocamos al pedir la imagen, es la de los tomates.</t>
  </si>
  <si>
    <t>https://drive.google.com/file/d/1CMGqnPcP9IAoxaN3ndJ_MLiUvuCCz37m/view?usp=sharing</t>
  </si>
  <si>
    <t>Quesitos 2/06</t>
  </si>
  <si>
    <t>M3-NyO-22d-15</t>
  </si>
  <si>
    <t>M4_NyO_24e_15</t>
  </si>
  <si>
    <t>Nos equivocamos al pedir la imagen, es la de los quesitos.</t>
  </si>
  <si>
    <t>https://drive.google.com/file/d/1Jc0WT3p7HN7vLhr4cnLY13xm2xsdRxWZ/view?usp=sharing</t>
  </si>
  <si>
    <t>Monedas y billetes</t>
  </si>
  <si>
    <t>M3-MyM-16a-1
M3-MyM-16a-2
M3-MyM-16a-3
M3-MyM-16a-4
M3-MyM-16a-5
M3-MyM-16a-6
M3-MyM-16a-7
M3-MyM-16a-8
M3-MyM-16a-9</t>
  </si>
  <si>
    <t>M4_MyM_5a_1
M4_MyM_5a_2
M4_MyM_5a_3
M4_MyM_5a_4
M4_MyM_5a_5
M4_MyM_5a_6
M4_MyM_5a_7
M4_MyM_5a_8
M4_MyM_5a_9</t>
  </si>
  <si>
    <t>https://drive.google.com/drive/folders/1LJCXh-88KP7K2sgbxOIwmEZ1royEInyc?usp=share_link</t>
  </si>
  <si>
    <t>2º o 3º</t>
  </si>
  <si>
    <t>Monedas y billetes de dólar
1 centavo
5 centavos
10 centavos
25 centavos
50 centavos
Billetes de 1, 2, 5, 10, 20 y 50$</t>
  </si>
  <si>
    <t>M4_MyM_5a_43
M4_MyM_5a_44
M4_MyM_5a_45
M4_MyM_5a_46
M4_MyM_5a_47
M4_MyM_5a_48
M4_MyM_5a_49
M4_MyM_5a_50
M4_MyM_5a_51
M4_MyM_5a_52
M4_MyM_5a_53
M4_MyM_5a_54
M4_MyM_5a_55</t>
  </si>
  <si>
    <t>https://drive.google.com/drive/folders/1C5LSSaSM-ocoqjAXtV3eNUcr5jl1JJyj?usp=share_link</t>
  </si>
  <si>
    <t>M3-MyM-16a-10
M3-MyM-16a-11
M3-MyM-16a-12
M3-MyM-16a-13
M3-MyM-16a-14
M3-MyM-16a-15
M3-MyM-16a-16
M3-MyM-16a-17
M3-MyM-16a-18</t>
  </si>
  <si>
    <t>M4_MyM_5a_10
M4_MyM_5a_11
M4_MyM_5a_12
M4_MyM_5a_13
M4_MyM_5a_14
M4_MyM_5a_15
M4_MyM_5a_16
M4_MyM_5a_17
M4_MyM_5a_18</t>
  </si>
  <si>
    <t>https://drive.google.com/drive/folders/16wPnoWR0w-Wk8F7jJIYG6YcraOPuQscy?usp=share_link</t>
  </si>
  <si>
    <t>Moneda de 1 euro y de 2 euros</t>
  </si>
  <si>
    <t>M4_MyM_5a_19
M4_MyM_5a_20</t>
  </si>
  <si>
    <t>https://drive.google.com/drive/folders/1Miw5l8F0353qHxQhpTYCLglhxykt8OpX?usp=share_link</t>
  </si>
  <si>
    <t>M4-MyM-5a-20</t>
  </si>
  <si>
    <t>M4_MyM_5a_20a</t>
  </si>
  <si>
    <r>
      <rPr>
        <rFont val="Calibri"/>
        <sz val="12.0"/>
      </rPr>
      <t xml:space="preserve">Poner el mismo lienzo en las imágenes (20, 21, 22...) Además hacer algún tipo de sombra, recuadro, fondo que diferencie los grupos: </t>
    </r>
    <r>
      <rPr>
        <rFont val="Calibri"/>
        <color rgb="FF1155CC"/>
        <sz val="12.0"/>
        <u/>
      </rPr>
      <t>https://gyazo.com/a6ae1f878ab5d9bb1eda3a268ea529fe</t>
    </r>
  </si>
  <si>
    <t>https://drive.google.com/drive/folders/1ast_oc_X8Q6pKVUv1FtjiLe7Xlug5ak2?usp=share_link</t>
  </si>
  <si>
    <t>M4-MyM-5a-20a
M4-MyM-5a-21
M4-MyM-5a-22
M4-MyM-5a-23
M4-MyM-5a-24
M4-MyM-5a-25
M4-MyM-5a-26
M4-MyM-5a-27
M4-MyM-5a-28
M4-MyM-5a-29
M4-MyM-5a-30</t>
  </si>
  <si>
    <t>Hacer lo mismo pero con reales brasileiros</t>
  </si>
  <si>
    <t>M4_MyM_5a_31
M4_MyM_5a_32
M4_MyM_5a_33
M4_MyM_5a_34
M4_MyM_5a_35
M4_MyM_5a_36
M4_MyM_5a_37
M4_MyM_5a_38
M4_MyM_5a_39
M4_MyM_5a_40
M4_MyM_5a_41
M4_MyM_5a_42</t>
  </si>
  <si>
    <t>https://drive.google.com/drive/folders/1pSwyiKPTEcFV353VkGM5MYElwxDEE60Y?usp=share_link</t>
  </si>
  <si>
    <t>Hacer lo mismo pero con dólares estadounidenses. En el caso de 1 dólar y 2 dólares con billetes, no con monedas</t>
  </si>
  <si>
    <t>M4_MyM_5a_56
M4_MyM_5a_57
M4_MyM_5a_58
M4_MyM_5a_59
M4_MyM_5a_60
M4_MyM_5a_61
M4_MyM_5a_62
M4_MyM_5a_63
M4_MyM_5a_64
M4_MyM_5a_65
M4_MyM_5a_66
M4_MyM_5a_67
M4_MyM_5a_68</t>
  </si>
  <si>
    <t>https://drive.google.com/drive/folders/1qY_l6HcS4Q8k2D7DuPeoSdl7RZWz10dh?usp=share_link</t>
  </si>
  <si>
    <t>Imagen cuadrada con:
1 billete de 5 € y 2 monedas de 1 €
(desordenado, que no estén agrupado)</t>
  </si>
  <si>
    <t>M4_MyM_5a_21</t>
  </si>
  <si>
    <t>https://drive.google.com/file/d/1XhUdwv7_znlsgrFG40xYPf5D_wWzcqAQ/view?usp=share_link</t>
  </si>
  <si>
    <t>Imagen cuadrada con:
1 billete de 5 €, 2 monedas de 1 € y 1 moneda de 2 €
(desordenado, que no estén agrupado)</t>
  </si>
  <si>
    <t>M4_MyM_5a_22</t>
  </si>
  <si>
    <t>https://drive.google.com/file/d/1xK3cvL1YsY9xLdYXiit_hs86s1kHNZc7/view?usp=share_link</t>
  </si>
  <si>
    <t>Imagen cuadrada con:
2 billetes de 5 € y 2 monedas de 50 cts.
(desordenado, que no estén agrupado)</t>
  </si>
  <si>
    <t>M4_MyM_5a_23</t>
  </si>
  <si>
    <t>https://drive.google.com/file/d/10WPHmqxuQMg94Cykl82tNIMI7NBKzm4i/view?usp=share_link</t>
  </si>
  <si>
    <t>Imagen cuadrada con:
1 billete de 5 € y un billete de 10 €
(desordenado, que no estén agrupado)</t>
  </si>
  <si>
    <t>M4_MyM_5a_24</t>
  </si>
  <si>
    <t>https://drive.google.com/file/d/1BsC0fhRRcbxSCUfShJf12IEOXQ5bFh0l/view?usp=share_link</t>
  </si>
  <si>
    <t>Imagen cuadrada con:
3 monedas de 2 € y 1 moneda de 1 €
(desordenado, que no estén agrupado)</t>
  </si>
  <si>
    <t>M4_MyM_5a_25</t>
  </si>
  <si>
    <t>https://drive.google.com/file/d/1k0webAOFf-GSsTPAOsTF8f6WBpgkPlAM/view?usp=share_link</t>
  </si>
  <si>
    <t>Imagen cuadrada con:
1 billete de 5€ y 2 de 2 €
(desordenado, que no estén agrupado)</t>
  </si>
  <si>
    <t>M4_MyM_5a_26</t>
  </si>
  <si>
    <t>https://drive.google.com/file/d/1Clel5TAYFZVTkVDAHef3D8rWMAneDkYb/view?usp=share_link</t>
  </si>
  <si>
    <t>Imagen cuadrada con:
1 billete de 5€ y 3 monedas de 2 €
(desordenado, que no estén agrupado)</t>
  </si>
  <si>
    <t>M4_MyM_5a_27</t>
  </si>
  <si>
    <t>https://drive.google.com/file/d/1Hvp9TVqr_rP206kiYSZh0cUuRY_x9CW7/view?usp=share_link</t>
  </si>
  <si>
    <t>Imagen cuadrada con:
2 billetes de 5 €, 2 monedas de 2 € y una moneda de 1 €
(desordenado, que no estén agrupado)</t>
  </si>
  <si>
    <t>M4_MyM_5a_28</t>
  </si>
  <si>
    <t>https://drive.google.com/file/d/1Zm5BeG41LgbFjzIEtM2_rcIRDcllkTBY/view?usp=share_link</t>
  </si>
  <si>
    <t>Imagen cuadrada con:
4 monedas de 2 €
(desordenado, que no estén agrupado)</t>
  </si>
  <si>
    <t>M4_MyM_5a_29</t>
  </si>
  <si>
    <t>https://drive.google.com/file/d/1eZUXE671iHvJSoyT8WqqMyjHuDEwu_Hu/view?usp=share_link</t>
  </si>
  <si>
    <t>Imagen cuadrada con:
4 monedas de 2 € y 4 de 1 €
(desordenado, que no estén agrupado)</t>
  </si>
  <si>
    <t>M4_MyM_5a_30</t>
  </si>
  <si>
    <t>https://drive.google.com/file/d/1I-_aoG_tz9WKb_221H-TbPMjN2x3vcG_/view?usp=share_link</t>
  </si>
  <si>
    <t>Conversión de unidades: tiempo</t>
  </si>
  <si>
    <t>M5-MyM-7b-1</t>
  </si>
  <si>
    <t>Lo mismo</t>
  </si>
  <si>
    <t>M4_MyM_6b_1</t>
  </si>
  <si>
    <t>https://drive.google.com/file/d/16Optcfa-T0nQAltL5NKhDK0Mf7USc2-M/view?usp=share_link</t>
  </si>
  <si>
    <t>M4-MyM-6b-1</t>
  </si>
  <si>
    <t>Traducir: hours, minutes, seconds</t>
  </si>
  <si>
    <t>M4_MyM_6b_1b</t>
  </si>
  <si>
    <t>https://drive.google.com/file/d/1lqHJhPA0XqgLhItUfqwu50mFX1ddiVyi/view?usp=share_link</t>
  </si>
  <si>
    <t>Conversión de unidades: capacidad</t>
  </si>
  <si>
    <t>M5-MyM-3c-1</t>
  </si>
  <si>
    <t>La misma</t>
  </si>
  <si>
    <t>M4_MyM_3b_1</t>
  </si>
  <si>
    <t>https://drive.google.com/file/d/1j8GbmhsxdPGMDL9MykErI_pjiyXQVLIH/view?usp=share_link</t>
  </si>
  <si>
    <t>M5-MyM-3c-2
M5-MyM-3c-3</t>
  </si>
  <si>
    <t>M4_MyM_3b_2
M4_MyM_3b_3</t>
  </si>
  <si>
    <t>https://drive.google.com/drive/folders/1DkcOE03rzZxncNgo5nl4RnHt2IHU8_df?usp=share_link</t>
  </si>
  <si>
    <t>Ángulos adyacentes, consecutivos y opuestos por el vértice</t>
  </si>
  <si>
    <t>M4-G-4a</t>
  </si>
  <si>
    <r>
      <rPr>
        <rFont val="Calibri"/>
        <sz val="12.0"/>
      </rPr>
      <t>Ángulos adyacentes, consecutivos y opuestos por el vértice.
Como en este ejemplo, pero sin las letras y con otros colores</t>
    </r>
    <r>
      <rPr>
        <rFont val="Calibri"/>
        <color rgb="FF000000"/>
        <sz val="12.0"/>
      </rPr>
      <t xml:space="preserve">.
</t>
    </r>
    <r>
      <rPr>
        <rFont val="Calibri"/>
        <color rgb="FF1155CC"/>
        <sz val="12.0"/>
        <u/>
      </rPr>
      <t>https://gyazo.com/724721de1004346089a393eb32a55cae</t>
    </r>
  </si>
  <si>
    <t>M4_G_4a_1</t>
  </si>
  <si>
    <t>Mejor sin textos</t>
  </si>
  <si>
    <t>https://drive.google.com/file/d/1GOLv6Hofy2iZ_bGfs_iXeRMHN0XaB6Xl/view?usp=share_link</t>
  </si>
  <si>
    <t>M5-G-7b-3</t>
  </si>
  <si>
    <t>Ángulos adyacentes: cambiar colores y posición de la imagen de referencia.</t>
  </si>
  <si>
    <t>M4_G_4a_2</t>
  </si>
  <si>
    <t>https://drive.google.com/file/d/1iUZVLpfLSbt4s7z6Bt2BYO7NsB1EKwoa/view?usp=share_link</t>
  </si>
  <si>
    <t>M5-G-7b-1</t>
  </si>
  <si>
    <t>Ángulos consecutivos: cambiar colores y posición de la imagen de referencia.</t>
  </si>
  <si>
    <t>M4_G_4a_3</t>
  </si>
  <si>
    <t>https://drive.google.com/file/d/1cwInW2Ax49Jj_jqWD7Hf3r88aUozd0s8/view?usp=share_link</t>
  </si>
  <si>
    <t>M5-G-7b-6</t>
  </si>
  <si>
    <t>Ángulos opuestos por el vértice: cambiar colores y posición de la imagen de referencia.</t>
  </si>
  <si>
    <t>M4_G_4a_4</t>
  </si>
  <si>
    <t>https://drive.google.com/file/d/1inrqXb7K5dj1MUV3Cy2qILiAVdCpHMIy/view?usp=share_link</t>
  </si>
  <si>
    <t>Giros</t>
  </si>
  <si>
    <t>M4-G-13a
Identificar 1</t>
  </si>
  <si>
    <t>https://drive.google.com/file/d/153KY7R_krLZTMb7MEWxZiQAcWZnpnRrG/view</t>
  </si>
  <si>
    <t>Lo mismo que la referencia para este curso.</t>
  </si>
  <si>
    <t>M4_G_13a_0</t>
  </si>
  <si>
    <t>https://drive.google.com/file/d/1OwKF06hrm15ED9i7AWnuKkS6sqKqbrNJ/view?usp=share_link</t>
  </si>
  <si>
    <t>https://drive.google.com/file/d/1mpEpxp5FQsxWIRoY4imSG9rLyL-3a_kp/view</t>
  </si>
  <si>
    <t>M4_G_13a_1</t>
  </si>
  <si>
    <t>https://drive.google.com/file/d/1OwvasiMs753uy0OU-mYBwoKD0J-GRVhC/view?usp=share_link</t>
  </si>
  <si>
    <t>Cámara de fotos</t>
  </si>
  <si>
    <t>https://drive.google.com/file/d/1IUDhZ4FFlAcNSSxT8G-9nUv-f4Ldzdr1/view</t>
  </si>
  <si>
    <t>Lo mismo que la referencia pero con una cámara de fotos.</t>
  </si>
  <si>
    <t>M4_G_13a_2</t>
  </si>
  <si>
    <t>Perdona el lío, tiene que tener cuadrícula. Fíjate en la imagen M5-G-2c-1 para la cuadrícula.</t>
  </si>
  <si>
    <t>https://drive.google.com/file/d/1YS9EYspOH9rN7M9S7Q6aY4Ku9SIfsp9O/view?usp=share_link</t>
  </si>
  <si>
    <t>Giros árbol</t>
  </si>
  <si>
    <t>Lo mismo que la referencia pero con un árbol.</t>
  </si>
  <si>
    <t>M4_G_13a_3</t>
  </si>
  <si>
    <t>Con cuadrícula</t>
  </si>
  <si>
    <t>https://drive.google.com/file/d/1ijuOg70MVxE_YcKTl4yPe1b3ANWeLZ3p/view?usp=share_link</t>
  </si>
  <si>
    <t>Giros micrófono</t>
  </si>
  <si>
    <t>Lo mismo que la referencia pero con un micrófono.</t>
  </si>
  <si>
    <t>M4_G_13a_4</t>
  </si>
  <si>
    <t>https://drive.google.com/file/d/1w_2MxbjKvTTAJM4DQJFT-Lh0dCfrTbnP/view?usp=share_link</t>
  </si>
  <si>
    <t>Giros paraguas</t>
  </si>
  <si>
    <t>Lo mismo que la referencia pero con un paraguas.</t>
  </si>
  <si>
    <t>M4_G_13a_5</t>
  </si>
  <si>
    <t>Cambiar el azul del paraguas por otro que resalte. Ahora está en una cuadrícula azul.</t>
  </si>
  <si>
    <t>https://drive.google.com/file/d/1OPCAXI5wRcLS3esgEwdbS3x9g2NTO-XK/view?usp=share_link</t>
  </si>
  <si>
    <t>Giros piruleta</t>
  </si>
  <si>
    <t>Lo mismo que la referencia pero con una piruleta.</t>
  </si>
  <si>
    <t>M4_G_13a_6</t>
  </si>
  <si>
    <t>https://drive.google.com/file/d/1xXHaKpE5-QJ-G8lM8bWKh1jDug5o1QI8/view?usp=share_link</t>
  </si>
  <si>
    <t>Medidas de capacidad</t>
  </si>
  <si>
    <t>M4-MyM-17b
Identificar 1</t>
  </si>
  <si>
    <t>M3-MyM-5c-1</t>
  </si>
  <si>
    <t>Recuperar imagen de conversión de medidas de capacidad.</t>
  </si>
  <si>
    <t>M4_MyM_17b_1</t>
  </si>
  <si>
    <t>https://drive.google.com/file/d/10qCt6euyclDsB8eGfHHbtevOdOeLVne2/view?usp=share_link</t>
  </si>
  <si>
    <t>M4-MyM-17b</t>
  </si>
  <si>
    <t>M4_MyM_17b_2</t>
  </si>
  <si>
    <t>La imagen tiene que ser de los litros, no metros.</t>
  </si>
  <si>
    <t>https://drive.google.com/file/d/1QmynLka49x8JsVY8btP8JgZH8tbecyqb/view?usp=share_link</t>
  </si>
  <si>
    <t>M4_MyM_17b_3</t>
  </si>
  <si>
    <t>https://drive.google.com/file/d/1HzZOpvY2xPlapisQmwYj-Xt8KFfCzB_y/view?usp=share_link</t>
  </si>
  <si>
    <t>Rectas y circunferencia</t>
  </si>
  <si>
    <t>M4-G-1a
Identificar 1</t>
  </si>
  <si>
    <r>
      <rPr>
        <rFont val="Calibri"/>
        <sz val="12.0"/>
      </rPr>
      <t xml:space="preserve">Hacer una imagen tal que así (los colores que uses habitualmente, no tienen importancia en este caso). Las letras tienen que ir en minúscula y cursiva: </t>
    </r>
    <r>
      <rPr>
        <rFont val="Calibri"/>
        <color rgb="FF1155CC"/>
        <sz val="12.0"/>
        <u/>
      </rPr>
      <t>https://gyazo.com/6d58dded0dc29434136d972efed8cd4d</t>
    </r>
    <r>
      <rPr>
        <rFont val="Calibri"/>
        <sz val="12.0"/>
      </rPr>
      <t xml:space="preserve"> </t>
    </r>
  </si>
  <si>
    <t>M4_G_1a_1</t>
  </si>
  <si>
    <t>https://drive.google.com/file/d/1S0F8-qg54JBxqnpngUBTtSC4rL-ps3XB/view?usp=share_link</t>
  </si>
  <si>
    <r>
      <rPr>
        <rFont val="Calibri"/>
        <sz val="12.0"/>
      </rPr>
      <t xml:space="preserve">Hacer una imagen tal que así (los colores que uses habitualmente, no tienen importancia en este caso). Las letras tienen que ir en minúscula y cursiva: </t>
    </r>
    <r>
      <rPr>
        <rFont val="Calibri"/>
        <color rgb="FF1155CC"/>
        <sz val="12.0"/>
        <u/>
      </rPr>
      <t>https://gyazo.com/32b323de3181e98fe0ca1c3bc4a074cf</t>
    </r>
    <r>
      <rPr>
        <rFont val="Calibri"/>
        <sz val="12.0"/>
      </rPr>
      <t xml:space="preserve"> </t>
    </r>
  </si>
  <si>
    <t>M4_G_1a_2</t>
  </si>
  <si>
    <t>https://drive.google.com/file/d/1GnrXVuV62Oj7ari7Yi6Z0v1z3RpBkRQA/view?usp=share_link</t>
  </si>
  <si>
    <t>M4-G-1a
Evocar 1</t>
  </si>
  <si>
    <r>
      <rPr>
        <rFont val="Calibri"/>
        <sz val="12.0"/>
      </rPr>
      <t xml:space="preserve">Hacer una imagen tal que así (los colores que uses habitualmente, no tienen importancia en este caso): </t>
    </r>
    <r>
      <rPr>
        <rFont val="Calibri"/>
        <color rgb="FF1155CC"/>
        <sz val="12.0"/>
        <u/>
      </rPr>
      <t>https://gyazo.com/1dc3b82d6f8fdcfcbcf1742b13d27f40</t>
    </r>
    <r>
      <rPr>
        <rFont val="Calibri"/>
        <sz val="12.0"/>
      </rPr>
      <t xml:space="preserve"> </t>
    </r>
  </si>
  <si>
    <t>M4_G_1a_3</t>
  </si>
  <si>
    <t>https://drive.google.com/file/d/10M14m5MfK0S4U0FFwRoc091L-ynj2MQ2/view?usp=share_link</t>
  </si>
  <si>
    <t>M4-G-1a
Evocar 2</t>
  </si>
  <si>
    <r>
      <rPr>
        <rFont val="Calibri"/>
        <sz val="12.0"/>
      </rPr>
      <t xml:space="preserve">Hacer una imagen tal que así (los colores que uses habitualmente, no tienen importancia en este caso). </t>
    </r>
    <r>
      <rPr>
        <rFont val="Calibri"/>
        <color rgb="FF1155CC"/>
        <sz val="12.0"/>
        <u/>
      </rPr>
      <t>https://gyazo.com/bd295eeb8aad8ed5ed3f094906214307</t>
    </r>
    <r>
      <rPr>
        <rFont val="Calibri"/>
        <sz val="12.0"/>
      </rPr>
      <t xml:space="preserve"> </t>
    </r>
  </si>
  <si>
    <t>M4_G_1a_4</t>
  </si>
  <si>
    <t>https://drive.google.com/file/d/1aYoMsMk0NlMPkTztEmHCWKK5x_7aKIKS/view?usp=share_link</t>
  </si>
  <si>
    <t>M4-G-1a
Evocar 3</t>
  </si>
  <si>
    <r>
      <rPr>
        <rFont val="Calibri"/>
        <sz val="12.0"/>
      </rPr>
      <t xml:space="preserve">Hacer una imagen tal que así (los colores que uses habitualmente, no tienen importancia en este caso): </t>
    </r>
    <r>
      <rPr>
        <rFont val="Calibri"/>
        <color rgb="FF1155CC"/>
        <sz val="12.0"/>
        <u/>
      </rPr>
      <t>https://gyazo.com/00eddec6e2bcae89ba8ff0a284ac2168</t>
    </r>
    <r>
      <rPr>
        <rFont val="Calibri"/>
        <sz val="12.0"/>
      </rPr>
      <t xml:space="preserve"> </t>
    </r>
  </si>
  <si>
    <t>M4_G_1a_5</t>
  </si>
  <si>
    <t>https://drive.google.com/file/d/1Wj4yv7WZ0QCJfddLAudFnN5bErdwNmuB/view?usp=share_link</t>
  </si>
  <si>
    <t>M4-G-1b</t>
  </si>
  <si>
    <t>Reutilizar de M5-G-22a</t>
  </si>
  <si>
    <t>Circunferencias exteriores (roja fuera de la azul, sin puntos en común)</t>
  </si>
  <si>
    <t>M4_G_1b_1</t>
  </si>
  <si>
    <r>
      <rPr>
        <rFont val="Calibri"/>
        <sz val="12.0"/>
      </rPr>
      <t xml:space="preserve">Tiene que ser exterior como en </t>
    </r>
    <r>
      <rPr>
        <rFont val="Calibri"/>
        <color rgb="FF1155CC"/>
        <sz val="12.0"/>
        <u/>
      </rPr>
      <t>https://gyazo.com/f43b2b08aaad980fc9b21b5c3dd4fcc3</t>
    </r>
    <r>
      <rPr>
        <rFont val="Calibri"/>
        <sz val="12.0"/>
      </rPr>
      <t xml:space="preserve"> </t>
    </r>
  </si>
  <si>
    <t>https://drive.google.com/file/d/1E19vKKJM_GEEjK1yzIICSHMyFBTNzkhT/view?usp=share_link</t>
  </si>
  <si>
    <t>Circunferencias interiores (roja dentro de la azul, sin puntos en común)</t>
  </si>
  <si>
    <t>M4_G_1b_2</t>
  </si>
  <si>
    <t>https://drive.google.com/file/d/1g5ERxXBno8u3teMojkZsgfbiq3r6Y8zK/view?usp=share_link</t>
  </si>
  <si>
    <t>Circunferencia tangente interior (roja dentro de la azul, 1 punto en común)</t>
  </si>
  <si>
    <t>M4_G_1b_3</t>
  </si>
  <si>
    <t>https://drive.google.com/file/d/1vxVerogLukV-dfFj0yupsmU_Hay4zQh5/view?usp=share_link</t>
  </si>
  <si>
    <t>Circunferencia tangente exterior (roja fuera de la azul, 1 punto en común)</t>
  </si>
  <si>
    <t>M4_G_1b_4</t>
  </si>
  <si>
    <r>
      <rPr>
        <rFont val="Calibri"/>
        <sz val="12.0"/>
      </rPr>
      <t xml:space="preserve">Los colores son distintos a las otras imágenes de este grupo, son más oscuros. La imagen del medio: </t>
    </r>
    <r>
      <rPr>
        <rFont val="Calibri"/>
        <color rgb="FF1155CC"/>
        <sz val="12.0"/>
        <u/>
      </rPr>
      <t>https://gyazo.com/8ef2f56b193f5dbebca6066e89ce166d</t>
    </r>
  </si>
  <si>
    <t>https://drive.google.com/file/d/11tr3a6nIccO4JTspCI0-7gs68y_G5Tpj/view?usp=share_link</t>
  </si>
  <si>
    <t>Cirfunferencias secantes (roja y azul se cortan en 2 puntos)</t>
  </si>
  <si>
    <t>M4_G_1b_5</t>
  </si>
  <si>
    <t>https://drive.google.com/file/d/1_WVFY-D-hD7jHsTPzJZDMdfSQ4qjIkpj/view?usp=share_link</t>
  </si>
  <si>
    <t>Ángulos</t>
  </si>
  <si>
    <t>M4-G-3c</t>
  </si>
  <si>
    <t>- Ángulo de 30º
- Ángulo de 45º
- Ángulo de 90º
- Ángulo de 120º
- Ángulo de 180º</t>
  </si>
  <si>
    <t>M4_G_3c_1
M4_G_3c_2
M4_G_3c_3
M4_G_3c_4
M4_G_3c_5</t>
  </si>
  <si>
    <t>https://drive.google.com/drive/folders/1-v1-Z4dZeWincvTdvz6siJRN9ANLfFEJ?usp=share_link</t>
  </si>
  <si>
    <t>Los cinco ángulos, uno detrás de otro. Con espacio debajo para que nosotros incluyamos el texto de cada ángulo debajo.</t>
  </si>
  <si>
    <t>M4_G_3c_6</t>
  </si>
  <si>
    <t>https://drive.google.com/file/d/1pFPCuLgpTc3lxLrgiZ6sSRWuXo2TGT8x/view?usp=share_link</t>
  </si>
  <si>
    <t>M4-G-19a</t>
  </si>
  <si>
    <t>M4_G_19a_1</t>
  </si>
  <si>
    <t>https://drive.google.com/file/d/1mmhegL2YNjK7RCawOqK6kHk6QZoDx1aT/view?usp=share_link</t>
  </si>
  <si>
    <t>La base mide el doble que la altura.</t>
  </si>
  <si>
    <t>M4_G_19a_2</t>
  </si>
  <si>
    <t>https://drive.google.com/file/d/1sdDl31GavPvLMAEXRqz_RvXsl1TvmSEA/view?usp=share_link</t>
  </si>
  <si>
    <t>La base mide 3, la altura mide 2</t>
  </si>
  <si>
    <t>M4_G_19a_3</t>
  </si>
  <si>
    <t>https://drive.google.com/file/d/1uD6xjA5u72kpJC9V5JJR3vLpP_BAMrU8/view?usp=share_link</t>
  </si>
  <si>
    <t>Figuras para secuencias</t>
  </si>
  <si>
    <t>M4-NyO-49b</t>
  </si>
  <si>
    <t>Cuatro formas geométricas con colores diferentes cada una. Pueden ser los que quieras, pero te propongo estos:
- Un círculo
- Un aspa
- Un pentágono
- Una flecha</t>
  </si>
  <si>
    <t>M4_NyO_49b_1
M4_NyO_49b_2
M4_NyO_49b_3
M4_NyO_49b_4</t>
  </si>
  <si>
    <t>https://drive.google.com/drive/folders/1WcErErd30KgQMA0PqgLQ6DNT0CrXohhT?usp=share_link</t>
  </si>
  <si>
    <t>Cuatro animales, los que prefieras. Te propongo estos:
- Un camaleón
- Un tucán
- Una capivara
- Una llama</t>
  </si>
  <si>
    <t>M4_NyO_49b_5
M4_NyO_49b_6
M4_NyO_49b_7
M4_NyO_49b_8</t>
  </si>
  <si>
    <t>https://drive.google.com/drive/folders/1LV69FlNQ-8iIOnuc-PDrRcnxZ14R-PmB?usp=share_link</t>
  </si>
  <si>
    <t>Tres imágenes así: https://drive.google.com/file/d/1SIlr5JarjbTtDg2ZaNby1Zy6WqB1yy4W/view?usp=share_link
Los colores que prefieras, pero las 3 con el mismo patrón.</t>
  </si>
  <si>
    <t>M4_NyO_49b_9
M4_NyO_49b_10
M4_NyO_49b_11</t>
  </si>
  <si>
    <t>https://drive.google.com/drive/folders/1OW6ExK9ebxQvbK77oAmizUhvi4mEDmCk?usp=share_link</t>
  </si>
  <si>
    <t>M4-G-20a</t>
  </si>
  <si>
    <t>Un cuadrado con estos elementos destacados:
- Un vértice
- Un lado
- Una de las diagonales
- Uno de los ángulos interiores
De cada uno de ellos sale una línea fina en la que pondremos una etiqueta.</t>
  </si>
  <si>
    <t>M4_G_20a_1</t>
  </si>
  <si>
    <t>https://drive.google.com/file/d/1WPl84HX_wLobL1DyBtHCJcAyX-vu3gTZ/view?usp=share_link</t>
  </si>
  <si>
    <t>Hexágono</t>
  </si>
  <si>
    <t>Un hexágono con estos elementos destacados:
- Un vértice
- Un lado
- Una de las diagonales
- Uno de los ángulos interiores
De cada uno de ellos sale una línea fina en la que pondremos una etiqueta.</t>
  </si>
  <si>
    <t>M4_G_20a_2</t>
  </si>
  <si>
    <t>https://drive.google.com/file/d/1f89I21Gx1oh0MrEyG0WaKHJba0TSfn7K/view?usp=share_link</t>
  </si>
  <si>
    <t>Traslación</t>
  </si>
  <si>
    <t>M4-G-14a</t>
  </si>
  <si>
    <t>Una malla de cuadrados (no tan pequeños como los de M5-G-2b-1, mirar siempre el libro como referencia).
- Se ve un barquito a la derecha, otro a la izquierda y una flecha recta que señala la traslación entre ellos.
- Se ve una taza a la izquierda y otra a la derecha, y una flecha que señala la traslación entre ellos.
- Se ve una luna a la izquierda y otra a la derecha, una flecha que señala la traslación.</t>
  </si>
  <si>
    <t>M4_G_14a_1
M4_G_14a_2
M4_G_14a_3</t>
  </si>
  <si>
    <t>He corregido lo de la taza.</t>
  </si>
  <si>
    <t>https://drive.google.com/drive/folders/11dUWoqDp4NwjBRhdD-rwF-os7N4xvz3W</t>
  </si>
  <si>
    <t>Giro</t>
  </si>
  <si>
    <t>Una malla de cuadrados (no tan pequeños como los de M5-G-2b-1, mirar siempre el libro como referencia).
- Se ve un barquito a un lado y el otro girado y unido por un giro.
- Se ve una taza a la izquierda y otra girada y unidas por un giro.
- Se ve una luna a la izquierda y otra girada y unidas por un giro.</t>
  </si>
  <si>
    <t>M4_G_14a_4
M4_G_14a_5
M4_G_14a_6</t>
  </si>
  <si>
    <t>M4_G_14a_4 Hay como dos cosas naranjas abajo de la imagen. Supongo que es del submarino pero o las pones de amarillo o parece que no le pertenecen. También podrías quitarlo. Como veas.
M4_G_14a_6 Haría que la flecha salga más desde la luna de la izkda, está como muy para arriba.</t>
  </si>
  <si>
    <t>Simetría</t>
  </si>
  <si>
    <t>Una malla de cuadrados (no tan pequeños como los de M5-G-2b-1, mirar siempre el libro como referencia).
- Se ve un barquito a la derecha, otro simétrico a la izquierda.
- Se ve una taza a la izquierda y otra simétrica a la derecha.
- Se ve una luna a la izquierda y otra simétrica a la derecha.</t>
  </si>
  <si>
    <t>M4_G_14a_7
M4_G_14a_8
M4_G_14a_9</t>
  </si>
  <si>
    <t>M4_G_14a_7 Haz que haya 2 cuadraditos de separación para que se marque bien la simetría
M4_G_14a_8 Parece que la taza está cortada por abajo, lo miras plis?</t>
  </si>
  <si>
    <r>
      <rPr>
        <rFont val="Calibri"/>
        <color rgb="FF1155CC"/>
        <sz val="12.0"/>
        <u/>
      </rPr>
      <t>https://drive.google.com/drive/folders/11dUWoqDp4NwjBRhdD-rwF-os7N4xvz3W</t>
    </r>
    <r>
      <rPr>
        <rFont val="Calibri"/>
        <sz val="12.0"/>
      </rPr>
      <t>W</t>
    </r>
  </si>
  <si>
    <t>1 galón</t>
  </si>
  <si>
    <t>M4-MyM-20a</t>
  </si>
  <si>
    <t>Dibujo de una garrafa de unos 4 litros: https://www.walgreens.com/store/c/prairie-farms-whole-milk-1-gallon/ID=prod6112908-product</t>
  </si>
  <si>
    <t>M4_MyM_20a_1</t>
  </si>
  <si>
    <t>Creo que tenías razón con los tamaños que le diste. Haz que todas las imágenes ocupen el mismo espacio dentro del lienzo. Yo cambio las medidas con html dentro del json.</t>
  </si>
  <si>
    <t>https://drive.google.com/file/d/1m83SzYduJEkhOxWOuKMJYwp_fXmWDUCj/view?usp=share_link</t>
  </si>
  <si>
    <t>1 cuarto</t>
  </si>
  <si>
    <r>
      <rPr>
        <rFont val="Calibri"/>
        <sz val="12.0"/>
      </rPr>
      <t xml:space="preserve">Dibujo de un tetrabrik de leche de 1 litro: </t>
    </r>
    <r>
      <rPr>
        <rFont val="Calibri"/>
        <color rgb="FF1155CC"/>
        <sz val="12.0"/>
        <u/>
      </rPr>
      <t>https://media.istockphoto.com/id/1206913154/es/foto/caja-de-cart%C3%B3n-de-leche-sobre-fondo-blanco.jpg?s=612x612&amp;w=0&amp;k=20&amp;c=rZAoBUSCm9EAeZAw8Xfyc3b9cpNO7p9JKB0qe2WC3H4=</t>
    </r>
  </si>
  <si>
    <t>M4_MyM_20a_2</t>
  </si>
  <si>
    <t>https://drive.google.com/file/d/16nFsC5C_l_jWmsFWMV1QrLsQhtTjCHfm/view?usp=share_link</t>
  </si>
  <si>
    <t>1 pinta</t>
  </si>
  <si>
    <r>
      <rPr>
        <rFont val="Calibri"/>
        <sz val="12.0"/>
      </rPr>
      <t xml:space="preserve">Dibujo de un vaso grande de zumo, de 0.5 litros (con una pajita que sale muy poco del vaso, para que ayude a hacerse una idea de su escala): </t>
    </r>
    <r>
      <rPr>
        <rFont val="Calibri"/>
        <color rgb="FF1155CC"/>
        <sz val="12.0"/>
        <u/>
      </rPr>
      <t>https://i0.wp.com/www.sloopbrewing.com/wp-content/uploads/DrBgPmJw-scaled.jpg?fit=2560%2C2560&amp;ssl=1</t>
    </r>
  </si>
  <si>
    <t>M4_MyM_20a_3</t>
  </si>
  <si>
    <t>https://drive.google.com/file/d/13ZjsP8dXNt2i8yNOS9wJxyZtOYjEk5hn/view?usp=share_link</t>
  </si>
  <si>
    <t>1 taza</t>
  </si>
  <si>
    <r>
      <rPr>
        <rFont val="Calibri"/>
        <sz val="12.0"/>
      </rPr>
      <t xml:space="preserve">Dibujo de una taza de desayuno, 0.25 litros: </t>
    </r>
    <r>
      <rPr>
        <rFont val="Calibri"/>
        <color rgb="FF1155CC"/>
        <sz val="12.0"/>
        <u/>
      </rPr>
      <t>https://cosasdeabuela.com/wp-content/uploads/2015/06/taza-desayuno-cosasdeabuela1.jpg</t>
    </r>
  </si>
  <si>
    <t>M4_MyM_20a_4</t>
  </si>
  <si>
    <t>https://drive.google.com/file/d/1c82_tTQ7cml6w8zAC59rKOPi2fdxnf_X/view?usp=share_link</t>
  </si>
  <si>
    <t>Semirrecta</t>
  </si>
  <si>
    <t>M4-G-22a</t>
  </si>
  <si>
    <t>Dos imágenes de una semirrecta.
Imitando el estilo de M4-G-15a-1.</t>
  </si>
  <si>
    <t>M4_G_22a_1
M4_G_22a_2</t>
  </si>
  <si>
    <t>https://drive.google.com/drive/folders/1lfKwPhfQoqSgCWdcVOOvCCDODaphMyKv?usp=share_link</t>
  </si>
  <si>
    <t>Punto</t>
  </si>
  <si>
    <t>Dos imágenes de un punto.
Imitando el estilo de M4-G-15a-1.</t>
  </si>
  <si>
    <t>M4_G_22a_3
M4_G_22a_4</t>
  </si>
  <si>
    <t>Icono pantalón</t>
  </si>
  <si>
    <t>Un icono de unos pantalones.
Del estilo de M3_EyP_7b_9.</t>
  </si>
  <si>
    <t>M4_EyP_4b_1</t>
  </si>
  <si>
    <t>https://drive.google.com/file/d/1XMOkSy4WV17kkEJItQRXUC92S-_w3g3A/view?usp=share_link</t>
  </si>
  <si>
    <t>Suma de fracciones en la recta numérica</t>
  </si>
  <si>
    <t>M4-NyO-59a</t>
  </si>
  <si>
    <r>
      <rPr>
        <rFont val="Calibri"/>
        <sz val="12.0"/>
      </rPr>
      <t xml:space="preserve">Una suma con una recta numérica, pero cambiando los números naturales por fracciones.
La suma que se va a representar es 2/4 + 3/4 = 5/4
Debajo de cada círculo está cada fracción: 2/4, 3/4, 4/4, 5/4...
Hay 3 saltitos desde el 2/4 hasta el 5/4.
Referencia: </t>
    </r>
    <r>
      <rPr>
        <rFont val="Calibri"/>
        <color rgb="FF1155CC"/>
        <sz val="12.0"/>
        <u/>
      </rPr>
      <t>https://blueberry-assets.oneclick.es/M2_NyO_23a_1.svg</t>
    </r>
  </si>
  <si>
    <t>M4_NyO_59a_1</t>
  </si>
  <si>
    <t>https://drive.google.com/file/d/1pF40lGE75jIHlYMdDkBlycN1fB_ktwki/view?usp=share_link</t>
  </si>
  <si>
    <t>Resta de fracciones en la recta numérica</t>
  </si>
  <si>
    <r>
      <rPr>
        <rFont val="Calibri"/>
        <sz val="12.0"/>
      </rPr>
      <t xml:space="preserve">Una resta con una recta numérica, pero cambiando los números naturales por fracciones.
La resta que se va a representar es 9/5 - 3/5 = 6/5
Debajo de cada círculo está cada fracción: 5/5, 6/5, 7/5, 8/5, 9/5...
Hay 3 saltitos desde el 9/5 hasta el 6/5.
Referencia: </t>
    </r>
    <r>
      <rPr>
        <rFont val="Calibri"/>
        <color rgb="FF1155CC"/>
        <sz val="12.0"/>
        <u/>
      </rPr>
      <t>https://blueberry-assets.oneclick.es/M2_NyO_29a_1.svg</t>
    </r>
  </si>
  <si>
    <t>M4_NyO_59a_2</t>
  </si>
  <si>
    <t>https://drive.google.com/file/d/1Tt9vIOgsWhlipdbBhG_-4kG5OXQpxvOK/view?usp=share_link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</si>
  <si>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</si>
  <si>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</si>
  <si>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</si>
  <si>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</si>
  <si>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</si>
  <si>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</si>
  <si>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</si>
  <si>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</si>
  <si>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</si>
  <si>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</si>
  <si>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</si>
  <si>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</si>
  <si>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</si>
  <si>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</si>
  <si>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</si>
  <si>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</si>
  <si>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</si>
  <si>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</si>
  <si>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</si>
  <si>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</si>
  <si>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</si>
  <si>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</si>
  <si>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</si>
  <si>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</si>
  <si>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</si>
  <si>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</si>
  <si>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</si>
  <si>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</si>
  <si>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</si>
  <si>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</si>
  <si>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</si>
  <si>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</si>
  <si>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</si>
  <si>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</si>
  <si>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Cloze with drag &amp; drop</t>
  </si>
  <si>
    <t>Cloze with drop down</t>
  </si>
  <si>
    <t>Drop down</t>
  </si>
  <si>
    <t>counting</t>
  </si>
  <si>
    <t>Counting</t>
  </si>
  <si>
    <t>equivLiteral</t>
  </si>
  <si>
    <t>Cloze math (Literal)</t>
  </si>
  <si>
    <t>equivSymbolic</t>
  </si>
  <si>
    <t>Cloze math (Symbolic)</t>
  </si>
  <si>
    <t>labelImage</t>
  </si>
  <si>
    <t>Match list</t>
  </si>
  <si>
    <t>Multiple choice – multiple response</t>
  </si>
  <si>
    <t>Multiple choice – standard</t>
  </si>
  <si>
    <t>numberline</t>
  </si>
  <si>
    <t>Numberline</t>
  </si>
  <si>
    <t>orderNumbers</t>
  </si>
  <si>
    <t>Order List</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</si>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</sst>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
    <numFmt numFmtId="166" formatCode="#,##0.00 %"/>
  </numFmts>
  <fonts count="33">
    <font>
      <sz val="10.0"/>
      <color rgb="FF000000"/>
      <name val="Arial"/>
      <scheme val="minor"/>
    </font>
    <font>
      <sz val="12.0"/>
      <color theme="1"/>
      <name val="Calibri"/>
    </font>
    <font>
      <b/>
      <sz val="12.0"/>
      <color theme="1"/>
      <name val="Calibri"/>
    </font>
    <font>
      <b/>
      <sz val="12.0"/>
      <color rgb="FF000000"/>
      <name val="Calibri"/>
    </font>
    <font>
      <sz val="12.0"/>
      <color rgb="FFFFFFFF"/>
      <name val="Calibri"/>
    </font>
    <font>
      <sz val="12.0"/>
      <color rgb="FF000000"/>
      <name val="Calibri"/>
    </font>
    <font>
      <strike/>
      <sz val="12.0"/>
      <color theme="1"/>
      <name val="Calibri"/>
    </font>
    <font>
      <sz val="12.0"/>
      <color rgb="FF202124"/>
      <name val="Calibri"/>
    </font>
    <font>
      <u/>
      <sz val="12.0"/>
      <color rgb="FF0000FF"/>
      <name val="Calibri"/>
    </font>
    <font>
      <sz val="12.0"/>
      <color rgb="FF0000FF"/>
      <name val="Calibri"/>
    </font>
    <font>
      <u/>
      <sz val="12.0"/>
      <color rgb="FF0000FF"/>
      <name val="Calibri"/>
    </font>
    <font>
      <u/>
      <sz val="12.0"/>
      <color rgb="FF0000FF"/>
      <name val="Calibri"/>
    </font>
    <font>
      <u/>
      <sz val="12.0"/>
      <color rgb="FF0000FF"/>
      <name val="Calibri"/>
    </font>
    <font>
      <color theme="1"/>
      <name val="Arial"/>
    </font>
    <font>
      <u/>
      <sz val="12.0"/>
      <color rgb="FF1155CC"/>
      <name val="Calibri"/>
    </font>
    <font>
      <sz val="12.0"/>
      <color rgb="FF000000"/>
      <name val="&quot;docs-Calibri&quot;"/>
    </font>
    <font>
      <u/>
      <sz val="12.0"/>
      <color rgb="FF0000FF"/>
      <name val="Calibri"/>
    </font>
    <font>
      <u/>
      <sz val="12.0"/>
      <color rgb="FF1155CC"/>
      <name val="Calibri"/>
    </font>
    <font>
      <color theme="1"/>
      <name val="Arial"/>
      <scheme val="minor"/>
    </font>
    <font>
      <u/>
      <sz val="12.0"/>
      <color rgb="FF0000FF"/>
      <name val="Calibri"/>
    </font>
    <font>
      <u/>
      <sz val="12.0"/>
      <color rgb="FF0000FF"/>
      <name val="Calibri"/>
    </font>
    <font>
      <u/>
      <sz val="12.0"/>
      <color rgb="FF0000FF"/>
      <name val="Calibri"/>
    </font>
    <font>
      <u/>
      <sz val="12.0"/>
      <color rgb="FF1155CC"/>
      <name val="Calibri"/>
    </font>
    <font>
      <u/>
      <sz val="12.0"/>
      <color rgb="FF0000FF"/>
      <name val="Calibri"/>
    </font>
    <font>
      <sz val="12.0"/>
      <color rgb="FF000000"/>
      <name val="Docs-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b/>
      <color theme="1"/>
      <name val="Arial"/>
    </font>
    <font>
      <b/>
      <color theme="1"/>
      <name val="Arial"/>
      <scheme val="minor"/>
    </font>
  </fonts>
  <fills count="20">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A4C2F4"/>
        <bgColor rgb="FFA4C2F4"/>
      </patternFill>
    </fill>
    <fill>
      <patternFill patternType="solid">
        <fgColor rgb="FFB7E1CD"/>
        <bgColor rgb="FFB7E1CD"/>
      </patternFill>
    </fill>
    <fill>
      <patternFill patternType="solid">
        <fgColor rgb="FFC9DAF8"/>
        <bgColor rgb="FFC9DAF8"/>
      </patternFill>
    </fill>
    <fill>
      <patternFill patternType="solid">
        <fgColor theme="0"/>
        <bgColor theme="0"/>
      </patternFill>
    </fill>
    <fill>
      <patternFill patternType="solid">
        <fgColor rgb="FF6D9EEB"/>
        <bgColor rgb="FF6D9EEB"/>
      </patternFill>
    </fill>
    <fill>
      <patternFill patternType="solid">
        <fgColor rgb="FFFFF2CC"/>
        <bgColor rgb="FFFFF2CC"/>
      </patternFill>
    </fill>
    <fill>
      <patternFill patternType="solid">
        <fgColor rgb="FFF4CCCC"/>
        <bgColor rgb="FFF4CCCC"/>
      </patternFill>
    </fill>
    <fill>
      <patternFill patternType="solid">
        <fgColor rgb="FFCFE2F3"/>
        <bgColor rgb="FFCFE2F3"/>
      </patternFill>
    </fill>
    <fill>
      <patternFill patternType="solid">
        <fgColor rgb="FF1155CC"/>
        <bgColor rgb="FF1155CC"/>
      </patternFill>
    </fill>
    <fill>
      <patternFill patternType="solid">
        <fgColor rgb="FFD9EAD3"/>
        <bgColor rgb="FFD9EAD3"/>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2" fontId="2" numFmtId="0" xfId="0" applyAlignment="1" applyFont="1">
      <alignment horizontal="center" shrinkToFit="0" vertical="center" wrapText="1"/>
    </xf>
    <xf borderId="0" fillId="2" fontId="3" numFmtId="0" xfId="0" applyAlignment="1" applyFont="1">
      <alignment horizontal="center" shrinkToFit="0" vertical="center" wrapText="1"/>
    </xf>
    <xf borderId="0" fillId="3" fontId="2" numFmtId="0" xfId="0" applyAlignment="1" applyFill="1" applyFont="1">
      <alignment horizontal="center" readingOrder="0" shrinkToFit="0" vertical="center" wrapText="1"/>
    </xf>
    <xf borderId="0" fillId="4" fontId="2"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5" fontId="1" numFmtId="0" xfId="0" applyAlignment="1" applyFill="1" applyFont="1">
      <alignment shrinkToFit="0" vertical="center" wrapText="1"/>
    </xf>
    <xf borderId="0" fillId="0" fontId="1"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1" numFmtId="0" xfId="0" applyAlignment="1" applyFont="1">
      <alignment readingOrder="0" shrinkToFit="0" vertical="center" wrapText="1"/>
    </xf>
    <xf borderId="0" fillId="0" fontId="1" numFmtId="0" xfId="0" applyAlignment="1" applyFont="1">
      <alignment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1" numFmtId="0" xfId="0" applyAlignment="1" applyFont="1">
      <alignment horizontal="center" shrinkToFit="0" vertical="center" wrapText="1"/>
    </xf>
    <xf borderId="0" fillId="6" fontId="1" numFmtId="0" xfId="0" applyAlignment="1" applyFill="1" applyFont="1">
      <alignment horizontal="center" shrinkToFit="0" vertical="center" wrapText="1"/>
    </xf>
    <xf borderId="0" fillId="5" fontId="1" numFmtId="0" xfId="0" applyAlignment="1" applyFont="1">
      <alignment readingOrder="0" shrinkToFit="0" vertical="center" wrapText="1"/>
    </xf>
    <xf borderId="0" fillId="5" fontId="1" numFmtId="0" xfId="0" applyAlignment="1" applyFont="1">
      <alignment horizontal="center" shrinkToFit="0" vertical="center" wrapText="1"/>
    </xf>
    <xf borderId="0" fillId="0" fontId="5"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1" numFmtId="0" xfId="0" applyAlignment="1" applyFont="1">
      <alignment horizontal="left" shrinkToFit="0" vertical="center" wrapText="1"/>
    </xf>
    <xf borderId="0" fillId="0" fontId="1" numFmtId="0" xfId="0" applyAlignment="1" applyFont="1">
      <alignment shrinkToFit="0" vertical="center" wrapText="1"/>
    </xf>
    <xf borderId="0" fillId="0" fontId="1" numFmtId="11" xfId="0" applyAlignment="1" applyFont="1" applyNumberFormat="1">
      <alignment shrinkToFit="0" vertical="center" wrapText="1"/>
    </xf>
    <xf borderId="0" fillId="0" fontId="1" numFmtId="0" xfId="0" applyAlignment="1" applyFont="1">
      <alignment shrinkToFit="0" vertical="center" wrapText="1"/>
    </xf>
    <xf borderId="0" fillId="7" fontId="5" numFmtId="0" xfId="0" applyAlignment="1" applyFill="1" applyFont="1">
      <alignment readingOrder="0" shrinkToFit="0" vertical="center" wrapText="1"/>
    </xf>
    <xf borderId="0" fillId="0" fontId="1" numFmtId="164" xfId="0" applyAlignment="1" applyFont="1" applyNumberFormat="1">
      <alignment horizontal="center" shrinkToFit="0" vertical="center" wrapText="1"/>
    </xf>
    <xf borderId="0" fillId="0" fontId="5" numFmtId="0" xfId="0" applyAlignment="1" applyFont="1">
      <alignment horizontal="left" readingOrder="0" shrinkToFit="0" vertical="center" wrapText="1"/>
    </xf>
    <xf borderId="0" fillId="7" fontId="1" numFmtId="0" xfId="0" applyAlignment="1" applyFont="1">
      <alignment horizontal="left" readingOrder="0" shrinkToFit="0" vertical="center" wrapText="1"/>
    </xf>
    <xf borderId="0" fillId="0" fontId="5" numFmtId="0" xfId="0" applyAlignment="1" applyFont="1">
      <alignment shrinkToFit="0" vertical="center" wrapText="1"/>
    </xf>
    <xf borderId="0" fillId="5" fontId="5" numFmtId="0" xfId="0" applyAlignment="1" applyFont="1">
      <alignment horizontal="left" readingOrder="0" shrinkToFit="0" vertical="center" wrapText="1"/>
    </xf>
    <xf borderId="0" fillId="8" fontId="1" numFmtId="0" xfId="0" applyAlignment="1" applyFill="1" applyFont="1">
      <alignment horizontal="center" shrinkToFit="0" vertical="center" wrapText="1"/>
    </xf>
    <xf borderId="0" fillId="0" fontId="6" numFmtId="0" xfId="0" applyAlignment="1" applyFont="1">
      <alignment horizontal="left" shrinkToFit="0" vertical="center" wrapText="1"/>
    </xf>
    <xf borderId="0" fillId="0" fontId="6" numFmtId="0" xfId="0" applyAlignment="1" applyFont="1">
      <alignment horizontal="center" shrinkToFit="0" vertical="center" wrapText="1"/>
    </xf>
    <xf borderId="0" fillId="0" fontId="6" numFmtId="0" xfId="0" applyAlignment="1" applyFont="1">
      <alignment horizontal="left" shrinkToFit="0" vertical="center" wrapText="1"/>
    </xf>
    <xf borderId="0" fillId="9" fontId="1" numFmtId="0" xfId="0" applyAlignment="1" applyFill="1" applyFont="1">
      <alignment readingOrder="0" shrinkToFit="0" vertical="center" wrapText="1"/>
    </xf>
    <xf borderId="0" fillId="0" fontId="2" numFmtId="0" xfId="0" applyAlignment="1" applyFont="1">
      <alignment horizontal="left" readingOrder="0" shrinkToFit="0" vertical="center" wrapText="1"/>
    </xf>
    <xf borderId="0" fillId="0" fontId="7" numFmtId="0" xfId="0" applyAlignment="1" applyFont="1">
      <alignment shrinkToFit="0" vertical="center" wrapText="1"/>
    </xf>
    <xf borderId="0" fillId="0" fontId="7" numFmtId="0" xfId="0" applyAlignment="1" applyFont="1">
      <alignment shrinkToFit="0" vertical="center" wrapText="1"/>
    </xf>
    <xf borderId="0" fillId="0" fontId="7" numFmtId="0" xfId="0" applyAlignment="1" applyFont="1">
      <alignment readingOrder="0" shrinkToFit="0" vertical="center" wrapText="1"/>
    </xf>
    <xf borderId="0" fillId="0" fontId="2" numFmtId="0" xfId="0" applyAlignment="1" applyFont="1">
      <alignment horizontal="left" shrinkToFit="0" vertical="center" wrapText="1"/>
    </xf>
    <xf borderId="0" fillId="0" fontId="6" numFmtId="0" xfId="0" applyAlignment="1" applyFont="1">
      <alignment shrinkToFit="0" vertical="center" wrapText="1"/>
    </xf>
    <xf borderId="0" fillId="5" fontId="1" numFmtId="0" xfId="0" applyAlignment="1" applyFont="1">
      <alignment shrinkToFit="0" vertical="center" wrapText="1"/>
    </xf>
    <xf borderId="0" fillId="0" fontId="6" numFmtId="0" xfId="0" applyAlignment="1" applyFont="1">
      <alignment shrinkToFit="0" vertical="center" wrapText="1"/>
    </xf>
    <xf borderId="0" fillId="0" fontId="8" numFmtId="0" xfId="0" applyAlignment="1" applyFont="1">
      <alignment readingOrder="0" shrinkToFit="0" vertical="center" wrapText="1"/>
    </xf>
    <xf borderId="0" fillId="0" fontId="5" numFmtId="0" xfId="0" applyAlignment="1" applyFont="1">
      <alignment horizontal="center" shrinkToFit="0" vertical="center" wrapText="1"/>
    </xf>
    <xf borderId="0" fillId="0" fontId="9" numFmtId="0" xfId="0" applyAlignment="1" applyFont="1">
      <alignment readingOrder="0" shrinkToFit="0" vertical="center" wrapText="1"/>
    </xf>
    <xf borderId="0" fillId="8" fontId="1" numFmtId="0" xfId="0" applyAlignment="1" applyFont="1">
      <alignment horizontal="center" shrinkToFit="0" vertical="center" wrapText="1"/>
    </xf>
    <xf borderId="0" fillId="0" fontId="10" numFmtId="0" xfId="0" applyAlignment="1" applyFont="1">
      <alignment shrinkToFit="0" vertical="center" wrapText="1"/>
    </xf>
    <xf borderId="0" fillId="0" fontId="1" numFmtId="0" xfId="0" applyAlignment="1" applyFont="1">
      <alignment vertical="center"/>
    </xf>
    <xf borderId="0" fillId="0" fontId="5" numFmtId="0" xfId="0" applyAlignment="1" applyFont="1">
      <alignment horizontal="center" readingOrder="0" shrinkToFit="0" vertical="center" wrapText="0"/>
    </xf>
    <xf borderId="0" fillId="0" fontId="5" numFmtId="0" xfId="0" applyAlignment="1" applyFont="1">
      <alignment horizontal="center" readingOrder="0" shrinkToFit="0" vertical="center" wrapText="0"/>
    </xf>
    <xf borderId="0" fillId="0" fontId="5" numFmtId="0" xfId="0" applyAlignment="1" applyFont="1">
      <alignment horizontal="center" readingOrder="0" shrinkToFit="0" vertical="center" wrapText="1"/>
    </xf>
    <xf borderId="0" fillId="10" fontId="1" numFmtId="0" xfId="0" applyAlignment="1" applyFill="1" applyFont="1">
      <alignment horizontal="center" shrinkToFit="0" vertical="center" wrapText="1"/>
    </xf>
    <xf borderId="0" fillId="2" fontId="2" numFmtId="0" xfId="0" applyAlignment="1" applyFont="1">
      <alignment horizontal="center" shrinkToFit="0" vertical="center" wrapText="1"/>
    </xf>
    <xf borderId="1" fillId="2" fontId="2" numFmtId="0" xfId="0" applyAlignment="1" applyBorder="1" applyFont="1">
      <alignment horizontal="center" shrinkToFit="0" vertical="center" wrapText="1"/>
    </xf>
    <xf borderId="2" fillId="4" fontId="2" numFmtId="0" xfId="0" applyAlignment="1" applyBorder="1" applyFont="1">
      <alignment horizontal="center" shrinkToFit="0" vertical="center" wrapText="1"/>
    </xf>
    <xf borderId="0" fillId="4" fontId="2" numFmtId="0" xfId="0" applyAlignment="1" applyFont="1">
      <alignment horizontal="center" shrinkToFit="0" vertical="center" wrapText="1"/>
    </xf>
    <xf borderId="3" fillId="4" fontId="2" numFmtId="0" xfId="0" applyAlignment="1" applyBorder="1" applyFont="1">
      <alignment horizontal="center" shrinkToFit="0" vertical="center" wrapText="1"/>
    </xf>
    <xf borderId="0" fillId="11" fontId="1" numFmtId="0" xfId="0" applyAlignment="1" applyFill="1" applyFont="1">
      <alignment horizontal="center" shrinkToFit="0" vertical="center" wrapText="1"/>
    </xf>
    <xf borderId="0" fillId="3" fontId="1" numFmtId="0" xfId="0" applyAlignment="1" applyFont="1">
      <alignment horizontal="center" shrinkToFit="0" vertical="center" wrapText="1"/>
    </xf>
    <xf borderId="0" fillId="12" fontId="1" numFmtId="0" xfId="0" applyAlignment="1" applyFill="1" applyFont="1">
      <alignment horizontal="center" shrinkToFit="0" vertical="center" wrapText="1"/>
    </xf>
    <xf borderId="0" fillId="7" fontId="1" numFmtId="0" xfId="0" applyAlignment="1" applyFont="1">
      <alignment horizontal="center" shrinkToFit="0" vertical="center" wrapText="1"/>
    </xf>
    <xf borderId="1" fillId="0" fontId="1" numFmtId="0" xfId="0" applyAlignment="1" applyBorder="1" applyFont="1">
      <alignment readingOrder="0" shrinkToFit="0" vertical="center" wrapText="1"/>
    </xf>
    <xf borderId="3" fillId="0" fontId="1" numFmtId="0" xfId="0" applyAlignment="1" applyBorder="1" applyFont="1">
      <alignment horizontal="center" readingOrder="0" shrinkToFit="0" vertical="center" wrapText="1"/>
    </xf>
    <xf borderId="0" fillId="0" fontId="1" numFmtId="0" xfId="0" applyAlignment="1" applyFont="1">
      <alignment readingOrder="0" shrinkToFit="0" vertical="center" wrapText="1"/>
    </xf>
    <xf borderId="3" fillId="0" fontId="11" numFmtId="0" xfId="0" applyAlignment="1" applyBorder="1" applyFont="1">
      <alignment readingOrder="0" shrinkToFit="0" vertical="center" wrapText="1"/>
    </xf>
    <xf borderId="3" fillId="0" fontId="12" numFmtId="0" xfId="0" applyAlignment="1" applyBorder="1" applyFont="1">
      <alignment readingOrder="0" shrinkToFit="0" vertical="center" wrapText="1"/>
    </xf>
    <xf borderId="0" fillId="0" fontId="6" numFmtId="0" xfId="0" applyAlignment="1" applyFont="1">
      <alignment readingOrder="0" shrinkToFit="0" vertical="center" wrapText="1"/>
    </xf>
    <xf borderId="0" fillId="0" fontId="13" numFmtId="0" xfId="0" applyAlignment="1" applyFont="1">
      <alignment shrinkToFit="0" vertical="center" wrapText="1"/>
    </xf>
    <xf borderId="3" fillId="11" fontId="1" numFmtId="0" xfId="0" applyAlignment="1" applyBorder="1" applyFont="1">
      <alignment horizontal="center" readingOrder="0" shrinkToFit="0" vertical="center" wrapText="1"/>
    </xf>
    <xf borderId="3" fillId="0" fontId="14"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0" fillId="0" fontId="13" numFmtId="0" xfId="0" applyAlignment="1" applyFont="1">
      <alignment shrinkToFit="0" vertical="center" wrapText="1"/>
    </xf>
    <xf borderId="0" fillId="0" fontId="1" numFmtId="0" xfId="0" applyAlignment="1" applyFont="1">
      <alignment readingOrder="0" shrinkToFit="0" vertical="center" wrapText="1"/>
    </xf>
    <xf borderId="0" fillId="0" fontId="15" numFmtId="0" xfId="0" applyAlignment="1" applyFont="1">
      <alignment horizontal="center" readingOrder="0" shrinkToFit="0" vertical="center" wrapText="1"/>
    </xf>
    <xf borderId="1" fillId="0" fontId="1" numFmtId="0" xfId="0" applyAlignment="1" applyBorder="1" applyFont="1">
      <alignment shrinkToFit="0" vertical="center" wrapText="1"/>
    </xf>
    <xf borderId="1" fillId="0" fontId="5" numFmtId="0" xfId="0" applyAlignment="1" applyBorder="1" applyFont="1">
      <alignment readingOrder="0" shrinkToFit="0" vertical="center" wrapText="1"/>
    </xf>
    <xf borderId="0" fillId="0" fontId="16" numFmtId="0" xfId="0" applyAlignment="1" applyFont="1">
      <alignment readingOrder="0" shrinkToFit="0" vertical="center" wrapText="1"/>
    </xf>
    <xf borderId="1" fillId="0" fontId="17" numFmtId="0" xfId="0" applyAlignment="1" applyBorder="1" applyFont="1">
      <alignment shrinkToFit="0" vertical="center" wrapText="1"/>
    </xf>
    <xf borderId="1" fillId="0" fontId="1" numFmtId="0" xfId="0" applyAlignment="1" applyBorder="1" applyFont="1">
      <alignment readingOrder="0" shrinkToFit="0" vertical="center" wrapText="1"/>
    </xf>
    <xf borderId="1" fillId="0" fontId="9" numFmtId="0" xfId="0" applyAlignment="1" applyBorder="1" applyFont="1">
      <alignment readingOrder="0" shrinkToFit="0" vertical="center" wrapText="1"/>
    </xf>
    <xf borderId="0" fillId="0" fontId="18" numFmtId="0" xfId="0" applyAlignment="1" applyFont="1">
      <alignment shrinkToFit="0" vertical="center" wrapText="1"/>
    </xf>
    <xf borderId="1" fillId="0" fontId="19" numFmtId="0" xfId="0" applyAlignment="1" applyBorder="1" applyFont="1">
      <alignment readingOrder="0" shrinkToFit="0" vertical="center" wrapText="1"/>
    </xf>
    <xf borderId="1" fillId="0" fontId="1" numFmtId="0" xfId="0" applyAlignment="1" applyBorder="1" applyFont="1">
      <alignment horizontal="left" readingOrder="0" shrinkToFit="0" vertical="center" wrapText="1"/>
    </xf>
    <xf borderId="1" fillId="0" fontId="20" numFmtId="0" xfId="0" applyAlignment="1" applyBorder="1" applyFont="1">
      <alignment horizontal="left" readingOrder="0" shrinkToFit="0" vertical="center" wrapText="1"/>
    </xf>
    <xf borderId="1" fillId="0" fontId="21" numFmtId="0" xfId="0" applyAlignment="1" applyBorder="1" applyFont="1">
      <alignment horizontal="left" readingOrder="0" shrinkToFit="0" vertical="center" wrapText="1"/>
    </xf>
    <xf borderId="0" fillId="0" fontId="1" numFmtId="0" xfId="0" applyAlignment="1" applyFont="1">
      <alignment readingOrder="0" shrinkToFit="0" vertical="center" wrapText="1"/>
    </xf>
    <xf borderId="3" fillId="0" fontId="22" numFmtId="0" xfId="0" applyAlignment="1" applyBorder="1" applyFont="1">
      <alignment shrinkToFit="0" vertical="center" wrapText="1"/>
    </xf>
    <xf borderId="0" fillId="0" fontId="1" numFmtId="165" xfId="0" applyAlignment="1" applyFont="1" applyNumberFormat="1">
      <alignment horizontal="center" shrinkToFit="0" vertical="center" wrapText="1"/>
    </xf>
    <xf borderId="0" fillId="0" fontId="18" numFmtId="0" xfId="0" applyAlignment="1" applyFont="1">
      <alignment vertical="center"/>
    </xf>
    <xf borderId="0" fillId="0" fontId="5" numFmtId="0" xfId="0" applyAlignment="1" applyFont="1">
      <alignment readingOrder="0" vertical="center"/>
    </xf>
    <xf borderId="0" fillId="0" fontId="1" numFmtId="165"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0"/>
    </xf>
    <xf borderId="0" fillId="0" fontId="23"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5" fontId="24" numFmtId="0" xfId="0" applyAlignment="1" applyFont="1">
      <alignment horizontal="center" readingOrder="0"/>
    </xf>
    <xf borderId="0" fillId="0" fontId="1" numFmtId="0" xfId="0" applyFont="1"/>
    <xf borderId="1" fillId="0" fontId="1" numFmtId="0" xfId="0" applyAlignment="1" applyBorder="1" applyFont="1">
      <alignment shrinkToFit="0" vertical="center" wrapText="1"/>
    </xf>
    <xf borderId="3" fillId="0" fontId="1" numFmtId="0" xfId="0" applyAlignment="1" applyBorder="1" applyFont="1">
      <alignment shrinkToFit="0" vertical="center" wrapText="1"/>
    </xf>
    <xf borderId="3" fillId="0" fontId="1" numFmtId="0" xfId="0" applyAlignment="1" applyBorder="1" applyFont="1">
      <alignment horizontal="center" shrinkToFit="0" vertical="center" wrapText="1"/>
    </xf>
    <xf borderId="4" fillId="13" fontId="25" numFmtId="0" xfId="0" applyAlignment="1" applyBorder="1" applyFill="1" applyFont="1">
      <alignment horizontal="center" vertical="bottom"/>
    </xf>
    <xf borderId="5" fillId="0" fontId="26" numFmtId="0" xfId="0" applyBorder="1" applyFont="1"/>
    <xf borderId="6" fillId="0" fontId="26" numFmtId="0" xfId="0" applyBorder="1" applyFont="1"/>
    <xf borderId="0" fillId="0" fontId="13" numFmtId="0" xfId="0" applyAlignment="1" applyFont="1">
      <alignment vertical="bottom"/>
    </xf>
    <xf borderId="0" fillId="14" fontId="27" numFmtId="164" xfId="0" applyAlignment="1" applyFill="1" applyFont="1" applyNumberFormat="1">
      <alignment horizontal="center" vertical="bottom"/>
    </xf>
    <xf borderId="4" fillId="14" fontId="27" numFmtId="164" xfId="0" applyAlignment="1" applyBorder="1" applyFont="1" applyNumberFormat="1">
      <alignment horizontal="center" vertical="bottom"/>
    </xf>
    <xf borderId="4" fillId="14" fontId="27" numFmtId="164" xfId="0" applyAlignment="1" applyBorder="1" applyFont="1" applyNumberFormat="1">
      <alignment horizontal="center" readingOrder="0" vertical="bottom"/>
    </xf>
    <xf borderId="7" fillId="14" fontId="27" numFmtId="0" xfId="0" applyAlignment="1" applyBorder="1" applyFont="1">
      <alignment readingOrder="0" vertical="bottom"/>
    </xf>
    <xf borderId="7" fillId="0" fontId="28" numFmtId="0" xfId="0" applyAlignment="1" applyBorder="1" applyFont="1">
      <alignment horizontal="right" vertical="bottom"/>
    </xf>
    <xf borderId="7" fillId="0" fontId="28" numFmtId="166" xfId="0" applyAlignment="1" applyBorder="1" applyFont="1" applyNumberFormat="1">
      <alignment horizontal="right" vertical="bottom"/>
    </xf>
    <xf borderId="7" fillId="13" fontId="28" numFmtId="0" xfId="0" applyAlignment="1" applyBorder="1" applyFont="1">
      <alignment horizontal="center" readingOrder="0" shrinkToFit="0" vertical="bottom" wrapText="0"/>
    </xf>
    <xf borderId="7" fillId="0" fontId="28" numFmtId="9" xfId="0" applyAlignment="1" applyBorder="1" applyFont="1" applyNumberFormat="1">
      <alignment horizontal="right" shrinkToFit="0" vertical="bottom" wrapText="0"/>
    </xf>
    <xf borderId="7" fillId="14" fontId="27" numFmtId="0" xfId="0" applyAlignment="1" applyBorder="1" applyFont="1">
      <alignment vertical="bottom"/>
    </xf>
    <xf borderId="7" fillId="0" fontId="28" numFmtId="9" xfId="0" applyAlignment="1" applyBorder="1" applyFont="1" applyNumberFormat="1">
      <alignment horizontal="right" shrinkToFit="0" vertical="bottom" wrapText="0"/>
    </xf>
    <xf borderId="7" fillId="14" fontId="27" numFmtId="0" xfId="0" applyAlignment="1" applyBorder="1" applyFont="1">
      <alignment vertical="bottom"/>
    </xf>
    <xf borderId="7" fillId="13" fontId="28" numFmtId="166" xfId="0" applyAlignment="1" applyBorder="1" applyFont="1" applyNumberFormat="1">
      <alignment horizontal="right" vertical="bottom"/>
    </xf>
    <xf borderId="7" fillId="13" fontId="28" numFmtId="0" xfId="0" applyAlignment="1" applyBorder="1" applyFont="1">
      <alignment horizontal="center" shrinkToFit="0" vertical="bottom" wrapText="0"/>
    </xf>
    <xf borderId="7" fillId="13" fontId="28" numFmtId="9" xfId="0" applyAlignment="1" applyBorder="1" applyFont="1" applyNumberFormat="1">
      <alignment horizontal="right" shrinkToFit="0" vertical="bottom" wrapText="0"/>
    </xf>
    <xf borderId="0" fillId="0" fontId="13" numFmtId="0" xfId="0" applyAlignment="1" applyFont="1">
      <alignment vertical="bottom"/>
    </xf>
    <xf borderId="0" fillId="0" fontId="13" numFmtId="164" xfId="0" applyAlignment="1" applyFont="1" applyNumberFormat="1">
      <alignment vertical="bottom"/>
    </xf>
    <xf borderId="0" fillId="0" fontId="13" numFmtId="164" xfId="0" applyAlignment="1" applyFont="1" applyNumberFormat="1">
      <alignment horizontal="right" vertical="bottom"/>
    </xf>
    <xf borderId="0" fillId="0" fontId="13" numFmtId="164" xfId="0" applyAlignment="1" applyFont="1" applyNumberFormat="1">
      <alignment horizontal="center" vertical="bottom"/>
    </xf>
    <xf borderId="4" fillId="13" fontId="25" numFmtId="10" xfId="0" applyAlignment="1" applyBorder="1" applyFont="1" applyNumberFormat="1">
      <alignment horizontal="center" vertical="bottom"/>
    </xf>
    <xf borderId="7" fillId="0" fontId="28" numFmtId="10" xfId="0" applyAlignment="1" applyBorder="1" applyFont="1" applyNumberFormat="1">
      <alignment horizontal="right" vertical="bottom"/>
    </xf>
    <xf borderId="7" fillId="0" fontId="28" numFmtId="0" xfId="0" applyAlignment="1" applyBorder="1" applyFont="1">
      <alignment horizontal="right" vertical="bottom"/>
    </xf>
    <xf borderId="7" fillId="13" fontId="13" numFmtId="9" xfId="0" applyAlignment="1" applyBorder="1" applyFont="1" applyNumberFormat="1">
      <alignment shrinkToFit="0" vertical="bottom" wrapText="0"/>
    </xf>
    <xf borderId="7" fillId="13" fontId="13" numFmtId="9" xfId="0" applyAlignment="1" applyBorder="1" applyFont="1" applyNumberFormat="1">
      <alignment horizontal="right" shrinkToFit="0" vertical="bottom" wrapText="0"/>
    </xf>
    <xf borderId="0" fillId="0" fontId="13" numFmtId="10" xfId="0" applyAlignment="1" applyFont="1" applyNumberFormat="1">
      <alignment vertical="bottom"/>
    </xf>
    <xf borderId="0" fillId="0" fontId="13" numFmtId="9" xfId="0" applyAlignment="1" applyFont="1" applyNumberFormat="1">
      <alignment vertical="bottom"/>
    </xf>
    <xf borderId="0" fillId="0" fontId="13" numFmtId="9" xfId="0" applyAlignment="1" applyFont="1" applyNumberFormat="1">
      <alignment horizontal="right" vertical="bottom"/>
    </xf>
    <xf borderId="0" fillId="0" fontId="13" numFmtId="0" xfId="0" applyAlignment="1" applyFont="1">
      <alignment horizontal="center" vertical="bottom"/>
    </xf>
    <xf borderId="7" fillId="13" fontId="28" numFmtId="0" xfId="0" applyAlignment="1" applyBorder="1" applyFont="1">
      <alignment horizontal="center" shrinkToFit="0" vertical="bottom" wrapText="0"/>
    </xf>
    <xf borderId="7" fillId="0" fontId="13" numFmtId="9" xfId="0" applyAlignment="1" applyBorder="1" applyFont="1" applyNumberFormat="1">
      <alignment shrinkToFit="0" vertical="bottom" wrapText="0"/>
    </xf>
    <xf borderId="0" fillId="0" fontId="27" numFmtId="164" xfId="0" applyAlignment="1" applyFont="1" applyNumberFormat="1">
      <alignment horizontal="center" readingOrder="0" vertical="bottom"/>
    </xf>
    <xf borderId="0" fillId="0" fontId="28" numFmtId="0" xfId="0" applyAlignment="1" applyFont="1">
      <alignment horizontal="center" readingOrder="0" shrinkToFit="0" vertical="bottom" wrapText="0"/>
    </xf>
    <xf borderId="0" fillId="0" fontId="28" numFmtId="9" xfId="0" applyAlignment="1" applyFont="1" applyNumberFormat="1">
      <alignment horizontal="right" shrinkToFit="0" vertical="bottom" wrapText="0"/>
    </xf>
    <xf borderId="7" fillId="15" fontId="28" numFmtId="9" xfId="0" applyAlignment="1" applyBorder="1" applyFill="1" applyFont="1" applyNumberFormat="1">
      <alignment horizontal="right" shrinkToFit="0" vertical="bottom" wrapText="0"/>
    </xf>
    <xf borderId="0" fillId="0" fontId="28" numFmtId="0" xfId="0" applyAlignment="1" applyFont="1">
      <alignment horizontal="center" shrinkToFit="0" vertical="bottom" wrapText="0"/>
    </xf>
    <xf borderId="0" fillId="16" fontId="29" numFmtId="0" xfId="0" applyAlignment="1" applyFill="1" applyFont="1">
      <alignment horizontal="center" vertical="center"/>
    </xf>
    <xf borderId="0" fillId="0" fontId="13" numFmtId="0" xfId="0" applyAlignment="1" applyFont="1">
      <alignment vertical="center"/>
    </xf>
    <xf borderId="7" fillId="16" fontId="29" numFmtId="0" xfId="0" applyAlignment="1" applyBorder="1" applyFont="1">
      <alignment horizontal="center" vertical="center"/>
    </xf>
    <xf borderId="7" fillId="16" fontId="29" numFmtId="0" xfId="0" applyAlignment="1" applyBorder="1" applyFont="1">
      <alignment horizontal="center" shrinkToFit="0" vertical="center" wrapText="1"/>
    </xf>
    <xf borderId="7" fillId="13" fontId="30" numFmtId="0" xfId="0" applyAlignment="1" applyBorder="1" applyFont="1">
      <alignment horizontal="center" readingOrder="0" shrinkToFit="0" vertical="center" wrapText="1"/>
    </xf>
    <xf borderId="7" fillId="13" fontId="30" numFmtId="0" xfId="0" applyAlignment="1" applyBorder="1" applyFont="1">
      <alignment horizontal="center" readingOrder="0" vertical="center"/>
    </xf>
    <xf borderId="7" fillId="13" fontId="30" numFmtId="0" xfId="0" applyAlignment="1" applyBorder="1" applyFont="1">
      <alignment horizontal="left" readingOrder="0" shrinkToFit="0" vertical="center" wrapText="1"/>
    </xf>
    <xf borderId="7" fillId="17" fontId="30" numFmtId="0" xfId="0" applyAlignment="1" applyBorder="1" applyFill="1" applyFont="1">
      <alignment horizontal="center" readingOrder="0" shrinkToFit="0" vertical="center" wrapText="1"/>
    </xf>
    <xf borderId="7" fillId="17" fontId="30" numFmtId="0" xfId="0" applyAlignment="1" applyBorder="1" applyFont="1">
      <alignment horizontal="center" readingOrder="0" vertical="center"/>
    </xf>
    <xf borderId="7" fillId="17" fontId="30" numFmtId="0" xfId="0" applyAlignment="1" applyBorder="1" applyFont="1">
      <alignment horizontal="left" readingOrder="0" shrinkToFit="0" vertical="center" wrapText="1"/>
    </xf>
    <xf borderId="7" fillId="18" fontId="30" numFmtId="0" xfId="0" applyAlignment="1" applyBorder="1" applyFill="1" applyFont="1">
      <alignment horizontal="center" readingOrder="0" shrinkToFit="0" vertical="center" wrapText="1"/>
    </xf>
    <xf borderId="7" fillId="18" fontId="30" numFmtId="0" xfId="0" applyAlignment="1" applyBorder="1" applyFont="1">
      <alignment horizontal="center" readingOrder="0" vertical="center"/>
    </xf>
    <xf borderId="7" fillId="18" fontId="30" numFmtId="0" xfId="0" applyAlignment="1" applyBorder="1" applyFont="1">
      <alignment horizontal="left" readingOrder="0" shrinkToFit="0" vertical="center" wrapText="1"/>
    </xf>
    <xf borderId="7" fillId="19" fontId="30" numFmtId="0" xfId="0" applyAlignment="1" applyBorder="1" applyFill="1" applyFont="1">
      <alignment horizontal="center" readingOrder="0" shrinkToFit="0" vertical="center" wrapText="1"/>
    </xf>
    <xf borderId="7" fillId="19" fontId="30" numFmtId="0" xfId="0" applyAlignment="1" applyBorder="1" applyFont="1">
      <alignment horizontal="left" readingOrder="0" shrinkToFit="0" vertical="center" wrapText="1"/>
    </xf>
    <xf borderId="7" fillId="7" fontId="30" numFmtId="0" xfId="0" applyAlignment="1" applyBorder="1" applyFont="1">
      <alignment horizontal="center" readingOrder="0" shrinkToFit="0" vertical="center" wrapText="1"/>
    </xf>
    <xf borderId="7" fillId="7" fontId="30" numFmtId="0" xfId="0" applyAlignment="1" applyBorder="1" applyFont="1">
      <alignment horizontal="center" readingOrder="0" vertical="center"/>
    </xf>
    <xf borderId="7" fillId="7" fontId="30" numFmtId="0" xfId="0" applyAlignment="1" applyBorder="1" applyFont="1">
      <alignment readingOrder="0" shrinkToFit="0" vertical="center" wrapText="1"/>
    </xf>
    <xf borderId="7" fillId="0" fontId="13" numFmtId="0" xfId="0" applyAlignment="1" applyBorder="1" applyFont="1">
      <alignment vertical="center"/>
    </xf>
    <xf borderId="4" fillId="16" fontId="29" numFmtId="0" xfId="0" applyAlignment="1" applyBorder="1" applyFont="1">
      <alignment horizontal="center" vertical="center"/>
    </xf>
    <xf borderId="7" fillId="16" fontId="29" numFmtId="0" xfId="0" applyAlignment="1" applyBorder="1" applyFont="1">
      <alignment horizontal="center" vertical="center"/>
    </xf>
    <xf borderId="7" fillId="0" fontId="30" numFmtId="0" xfId="0" applyAlignment="1" applyBorder="1" applyFont="1">
      <alignment vertical="center"/>
    </xf>
    <xf borderId="7" fillId="0" fontId="30" numFmtId="0" xfId="0" applyAlignment="1" applyBorder="1" applyFont="1">
      <alignment shrinkToFit="0" vertical="center" wrapText="1"/>
    </xf>
    <xf borderId="7" fillId="11" fontId="30" numFmtId="0" xfId="0" applyAlignment="1" applyBorder="1" applyFont="1">
      <alignment horizontal="center" shrinkToFit="0" vertical="center" wrapText="1"/>
    </xf>
    <xf borderId="7" fillId="11" fontId="30" numFmtId="0" xfId="0" applyAlignment="1" applyBorder="1" applyFont="1">
      <alignment shrinkToFit="0" vertical="center" wrapText="1"/>
    </xf>
    <xf borderId="7" fillId="3" fontId="30" numFmtId="0" xfId="0" applyAlignment="1" applyBorder="1" applyFont="1">
      <alignment horizontal="center" shrinkToFit="0" vertical="center" wrapText="1"/>
    </xf>
    <xf borderId="7" fillId="3" fontId="30" numFmtId="0" xfId="0" applyAlignment="1" applyBorder="1" applyFont="1">
      <alignment shrinkToFit="0" vertical="center" wrapText="1"/>
    </xf>
    <xf borderId="7" fillId="12" fontId="30" numFmtId="0" xfId="0" applyAlignment="1" applyBorder="1" applyFont="1">
      <alignment horizontal="center" shrinkToFit="0" vertical="center" wrapText="1"/>
    </xf>
    <xf borderId="7" fillId="12" fontId="30" numFmtId="0" xfId="0" applyAlignment="1" applyBorder="1" applyFont="1">
      <alignment shrinkToFit="0" vertical="center" wrapText="1"/>
    </xf>
    <xf borderId="7" fillId="7" fontId="30" numFmtId="0" xfId="0" applyAlignment="1" applyBorder="1" applyFont="1">
      <alignment horizontal="center" shrinkToFit="0" vertical="center" wrapText="1"/>
    </xf>
    <xf borderId="7" fillId="7" fontId="30" numFmtId="0" xfId="0" applyAlignment="1" applyBorder="1" applyFont="1">
      <alignment shrinkToFit="0" vertical="center" wrapText="1"/>
    </xf>
    <xf borderId="7" fillId="0" fontId="13" numFmtId="0" xfId="0" applyAlignment="1" applyBorder="1" applyFont="1">
      <alignment vertical="bottom"/>
    </xf>
    <xf borderId="6" fillId="0" fontId="13" numFmtId="0" xfId="0" applyAlignment="1" applyBorder="1" applyFont="1">
      <alignment vertical="bottom"/>
    </xf>
    <xf borderId="6" fillId="8" fontId="31" numFmtId="0" xfId="0" applyAlignment="1" applyBorder="1" applyFont="1">
      <alignment horizontal="center" vertical="bottom"/>
    </xf>
    <xf borderId="6" fillId="8" fontId="31" numFmtId="0" xfId="0" applyAlignment="1" applyBorder="1" applyFont="1">
      <alignment horizontal="center" vertical="bottom"/>
    </xf>
    <xf borderId="8" fillId="8" fontId="13" numFmtId="0" xfId="0" applyAlignment="1" applyBorder="1" applyFont="1">
      <alignment vertical="bottom"/>
    </xf>
    <xf borderId="9" fillId="8" fontId="13" numFmtId="0" xfId="0" applyAlignment="1" applyBorder="1" applyFont="1">
      <alignment vertical="bottom"/>
    </xf>
    <xf borderId="9" fillId="0" fontId="13" numFmtId="0" xfId="0" applyAlignment="1" applyBorder="1" applyFont="1">
      <alignment horizontal="center" vertical="bottom"/>
    </xf>
    <xf borderId="8" fillId="8" fontId="13" numFmtId="0" xfId="0" applyAlignment="1" applyBorder="1" applyFont="1">
      <alignment vertical="bottom"/>
    </xf>
    <xf borderId="9" fillId="8" fontId="13" numFmtId="0" xfId="0" applyAlignment="1" applyBorder="1" applyFont="1">
      <alignment vertical="bottom"/>
    </xf>
    <xf borderId="0" fillId="11" fontId="32" numFmtId="0" xfId="0" applyFont="1"/>
    <xf borderId="0" fillId="11" fontId="32" numFmtId="0" xfId="0" applyAlignment="1" applyFont="1">
      <alignment horizontal="center" readingOrder="0"/>
    </xf>
    <xf borderId="0" fillId="0" fontId="18" numFmtId="0" xfId="0" applyFont="1"/>
  </cellXfs>
  <cellStyles count="1">
    <cellStyle xfId="0" name="Normal" builtinId="0"/>
  </cellStyles>
  <dxfs count="21">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rive.google.com/uc?export=view&amp;id=1-DB62-H5Gy4sTknFRN2nLeev_DoaqXmx" TargetMode="External"/><Relationship Id="rId2" Type="http://schemas.openxmlformats.org/officeDocument/2006/relationships/hyperlink" Target="http://drive.google.com/uc?export=view&amp;id=16Optcfa-T0nQAltL5NKhDK0Mf7USc2-M" TargetMode="External"/><Relationship Id="rId3" Type="http://schemas.openxmlformats.org/officeDocument/2006/relationships/hyperlink" Target="http://drive.google.com/uc?export=view&amp;id=16Optcfa-T0nQAltL5NKhDK0Mf7USc2-M" TargetMode="External"/><Relationship Id="rId4" Type="http://schemas.openxmlformats.org/officeDocument/2006/relationships/hyperlink" Target="https://drive.google.com/file/d/1NDtYyPSCj79kN9i2r5jIZ-bFxsswGJ9M/view?usp=sharing" TargetMode="External"/><Relationship Id="rId5" Type="http://schemas.openxmlformats.org/officeDocument/2006/relationships/hyperlink" Target="https://drive.google.com/file/d/1UHH6i86edk5qchsfiATHc3p0V6kPL7A3/view?usp=sharing" TargetMode="External"/><Relationship Id="rId6" Type="http://schemas.openxmlformats.org/officeDocument/2006/relationships/hyperlink" Target="https://bit.ly/3CD7p0o" TargetMode="External"/><Relationship Id="rId7" Type="http://schemas.openxmlformats.org/officeDocument/2006/relationships/hyperlink" Target="http://drive.google.com/uc?export=view&amp;id=1ilFceS0pqarMoMVGUSr6bjYDcxHBy-AC"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drive/folders/1lRbWJP1-zdUbWd-tveQhKkwT2E31kXlC?usp=sharing" TargetMode="External"/><Relationship Id="rId190" Type="http://schemas.openxmlformats.org/officeDocument/2006/relationships/hyperlink" Target="https://drive.google.com/drive/folders/11dUWoqDp4NwjBRhdD-rwF-os7N4xvz3W" TargetMode="External"/><Relationship Id="rId42" Type="http://schemas.openxmlformats.org/officeDocument/2006/relationships/hyperlink" Target="https://drive.google.com/drive/folders/13mmoRQUdfmuLaMf2NiRi_XJ4K9EC17br?usp=sharing" TargetMode="External"/><Relationship Id="rId41" Type="http://schemas.openxmlformats.org/officeDocument/2006/relationships/hyperlink" Target="https://drive.google.com/drive/folders/1eZZihgSRYuIzx-ropdl3NXXGn8vkQPnw?usp=sharing" TargetMode="External"/><Relationship Id="rId44" Type="http://schemas.openxmlformats.org/officeDocument/2006/relationships/hyperlink" Target="https://drive.google.com/drive/folders/13EjGU6kDyrESobtkXA2UvcCuxHlzeS4F?usp=sharing" TargetMode="External"/><Relationship Id="rId194" Type="http://schemas.openxmlformats.org/officeDocument/2006/relationships/hyperlink" Target="https://i0.wp.com/www.sloopbrewing.com/wp-content/uploads/DrBgPmJw-scaled.jpg?fit=2560%2C2560&amp;ssl=1" TargetMode="External"/><Relationship Id="rId43" Type="http://schemas.openxmlformats.org/officeDocument/2006/relationships/hyperlink" Target="https://drive.google.com/drive/folders/1BP5-mHoX0b3gd9U5b6P2JFyqJ6Ojf8xw?usp=sharing" TargetMode="External"/><Relationship Id="rId193" Type="http://schemas.openxmlformats.org/officeDocument/2006/relationships/hyperlink" Target="https://drive.google.com/file/d/16nFsC5C_l_jWmsFWMV1QrLsQhtTjCHfm/view?usp=share_link" TargetMode="External"/><Relationship Id="rId46" Type="http://schemas.openxmlformats.org/officeDocument/2006/relationships/hyperlink" Target="https://drive.google.com/drive/folders/1auBE97A1Y7xBJMN0l4GVjrCMknj1aEYz?usp=sharing" TargetMode="External"/><Relationship Id="rId192" Type="http://schemas.openxmlformats.org/officeDocument/2006/relationships/hyperlink" Target="https://media.istockphoto.com/id/1206913154/es/foto/caja-de-cart%C3%B3n-de-leche-sobre-fondo-blanco.jpg?s=612x612&amp;w=0&amp;k=20&amp;c=rZAoBUSCm9EAeZAw8Xfyc3b9cpNO7p9JKB0qe2WC3H4=" TargetMode="External"/><Relationship Id="rId45" Type="http://schemas.openxmlformats.org/officeDocument/2006/relationships/hyperlink" Target="https://drive.google.com/drive/folders/1Huc97agTl2jyG9qBIYkGYPP1AqLoNqW9?usp=sharing" TargetMode="External"/><Relationship Id="rId191" Type="http://schemas.openxmlformats.org/officeDocument/2006/relationships/hyperlink" Target="https://drive.google.com/file/d/1m83SzYduJEkhOxWOuKMJYwp_fXmWDUCj/view?usp=share_link" TargetMode="External"/><Relationship Id="rId48" Type="http://schemas.openxmlformats.org/officeDocument/2006/relationships/hyperlink" Target="https://drive.google.com/drive/folders/11n3JNN6WZntIjn8aUmG95UZGOFkeDRTn?usp=sharing" TargetMode="External"/><Relationship Id="rId187" Type="http://schemas.openxmlformats.org/officeDocument/2006/relationships/hyperlink" Target="https://drive.google.com/file/d/1f89I21Gx1oh0MrEyG0WaKHJba0TSfn7K/view?usp=share_link" TargetMode="External"/><Relationship Id="rId47" Type="http://schemas.openxmlformats.org/officeDocument/2006/relationships/hyperlink" Target="https://drive.google.com/drive/folders/14QDSm-qIZPt1e2VYdJh08X1NL9u4d3bX?usp=sharing" TargetMode="External"/><Relationship Id="rId186" Type="http://schemas.openxmlformats.org/officeDocument/2006/relationships/hyperlink" Target="https://drive.google.com/file/d/1WPl84HX_wLobL1DyBtHCJcAyX-vu3gTZ/view?usp=share_link" TargetMode="External"/><Relationship Id="rId185" Type="http://schemas.openxmlformats.org/officeDocument/2006/relationships/hyperlink" Target="https://drive.google.com/drive/folders/1OW6ExK9ebxQvbK77oAmizUhvi4mEDmCk?usp=share_link" TargetMode="External"/><Relationship Id="rId49" Type="http://schemas.openxmlformats.org/officeDocument/2006/relationships/hyperlink" Target="https://drive.google.com/drive/folders/1_M4lYnykFYeU45MUXJVMwDGm4k8OOpdK?usp=sharing" TargetMode="External"/><Relationship Id="rId184" Type="http://schemas.openxmlformats.org/officeDocument/2006/relationships/hyperlink" Target="https://drive.google.com/drive/folders/1LV69FlNQ-8iIOnuc-PDrRcnxZ14R-PmB?usp=share_link" TargetMode="External"/><Relationship Id="rId189" Type="http://schemas.openxmlformats.org/officeDocument/2006/relationships/hyperlink" Target="https://drive.google.com/drive/folders/11dUWoqDp4NwjBRhdD-rwF-os7N4xvz3W" TargetMode="External"/><Relationship Id="rId188" Type="http://schemas.openxmlformats.org/officeDocument/2006/relationships/hyperlink" Target="https://drive.google.com/drive/folders/11dUWoqDp4NwjBRhdD-rwF-os7N4xvz3W" TargetMode="External"/><Relationship Id="rId31" Type="http://schemas.openxmlformats.org/officeDocument/2006/relationships/hyperlink" Target="https://drive.google.com/file/d/187WY1GP2kE1leDoVf0q5E1v2y-8dWQms/view?usp=sharing" TargetMode="External"/><Relationship Id="rId30" Type="http://schemas.openxmlformats.org/officeDocument/2006/relationships/hyperlink" Target="https://drive.google.com/file/d/1DLP-GK3sf-ha20uCYh2zCo9uOYTlxysz/view?usp=sharing" TargetMode="External"/><Relationship Id="rId33" Type="http://schemas.openxmlformats.org/officeDocument/2006/relationships/hyperlink" Target="https://drive.google.com/file/d/18pe1y8mnbO3NbFwLL0dNynZ30wa3Fok-/view?usp=sharing" TargetMode="External"/><Relationship Id="rId183" Type="http://schemas.openxmlformats.org/officeDocument/2006/relationships/hyperlink" Target="https://drive.google.com/drive/folders/1WcErErd30KgQMA0PqgLQ6DNT0CrXohhT?usp=share_link" TargetMode="External"/><Relationship Id="rId32" Type="http://schemas.openxmlformats.org/officeDocument/2006/relationships/hyperlink" Target="https://drive.google.com/file/d/1qO4M-mOb_5irlgOD6F9k-evwq5cnGcV7/view?usp=sharing" TargetMode="External"/><Relationship Id="rId182" Type="http://schemas.openxmlformats.org/officeDocument/2006/relationships/hyperlink" Target="https://drive.google.com/file/d/1uD6xjA5u72kpJC9V5JJR3vLpP_BAMrU8/view?usp=share_link" TargetMode="External"/><Relationship Id="rId35" Type="http://schemas.openxmlformats.org/officeDocument/2006/relationships/hyperlink" Target="https://drive.google.com/file/d/1hZT5sVDf8vIC7gtBQFtKyQw0ClcIPVpO/view?usp=sharing" TargetMode="External"/><Relationship Id="rId181" Type="http://schemas.openxmlformats.org/officeDocument/2006/relationships/hyperlink" Target="https://drive.google.com/file/d/1sdDl31GavPvLMAEXRqz_RvXsl1TvmSEA/view?usp=share_link" TargetMode="External"/><Relationship Id="rId34" Type="http://schemas.openxmlformats.org/officeDocument/2006/relationships/hyperlink" Target="https://drive.google.com/file/d/1DCGpKy1uVP9q1ajzcVDepdu3vX-VI9dt/view?usp=sharing" TargetMode="External"/><Relationship Id="rId180" Type="http://schemas.openxmlformats.org/officeDocument/2006/relationships/hyperlink" Target="https://drive.google.com/file/d/1mmhegL2YNjK7RCawOqK6kHk6QZoDx1aT/view?usp=share_link" TargetMode="External"/><Relationship Id="rId37" Type="http://schemas.openxmlformats.org/officeDocument/2006/relationships/hyperlink" Target="https://drive.google.com/file/d/1kheRSNtYVGXJZZ_B9_2C7uHHgHPzzxsa/view?usp=sharing" TargetMode="External"/><Relationship Id="rId176" Type="http://schemas.openxmlformats.org/officeDocument/2006/relationships/hyperlink" Target="https://drive.google.com/file/d/11tr3a6nIccO4JTspCI0-7gs68y_G5Tpj/view?usp=share_link" TargetMode="External"/><Relationship Id="rId36" Type="http://schemas.openxmlformats.org/officeDocument/2006/relationships/hyperlink" Target="https://drive.google.com/file/d/120ocjgCI3L0cFKFjEK-hCQE0xF708rrI/view?usp=sharing" TargetMode="External"/><Relationship Id="rId175" Type="http://schemas.openxmlformats.org/officeDocument/2006/relationships/hyperlink" Target="https://gyazo.com/8ef2f56b193f5dbebca6066e89ce166d" TargetMode="External"/><Relationship Id="rId39" Type="http://schemas.openxmlformats.org/officeDocument/2006/relationships/hyperlink" Target="https://drive.google.com/drive/folders/15O-dMcOWSaWYTgAseX8a_HqWTQgdswnm?usp=sharing" TargetMode="External"/><Relationship Id="rId174" Type="http://schemas.openxmlformats.org/officeDocument/2006/relationships/hyperlink" Target="https://drive.google.com/file/d/1vxVerogLukV-dfFj0yupsmU_Hay4zQh5/view?usp=share_link" TargetMode="External"/><Relationship Id="rId38" Type="http://schemas.openxmlformats.org/officeDocument/2006/relationships/hyperlink" Target="https://drive.google.com/drive/folders/1jGsi9b0JN2qEQkfvasHdYyrkKqS3QkIF" TargetMode="External"/><Relationship Id="rId173" Type="http://schemas.openxmlformats.org/officeDocument/2006/relationships/hyperlink" Target="https://drive.google.com/file/d/1g5ERxXBno8u3teMojkZsgfbiq3r6Y8zK/view?usp=share_link" TargetMode="External"/><Relationship Id="rId179" Type="http://schemas.openxmlformats.org/officeDocument/2006/relationships/hyperlink" Target="https://drive.google.com/file/d/1pFPCuLgpTc3lxLrgiZ6sSRWuXo2TGT8x/view?usp=share_link" TargetMode="External"/><Relationship Id="rId178" Type="http://schemas.openxmlformats.org/officeDocument/2006/relationships/hyperlink" Target="https://drive.google.com/drive/folders/1-v1-Z4dZeWincvTdvz6siJRN9ANLfFEJ?usp=share_link" TargetMode="External"/><Relationship Id="rId177" Type="http://schemas.openxmlformats.org/officeDocument/2006/relationships/hyperlink" Target="https://drive.google.com/file/d/1_WVFY-D-hD7jHsTPzJZDMdfSQ4qjIkpj/view?usp=share_link" TargetMode="External"/><Relationship Id="rId20" Type="http://schemas.openxmlformats.org/officeDocument/2006/relationships/hyperlink" Target="https://drive.google.com/drive/folders/1rSRd8-nhK0s61bmSbT9IMrCFvdvOBREX?usp=sharing" TargetMode="External"/><Relationship Id="rId22" Type="http://schemas.openxmlformats.org/officeDocument/2006/relationships/hyperlink" Target="https://drive.google.com/file/d/19NojZTvpQ2AoLx-KfQNm1QDJu3hKERbG/view?usp=sharing" TargetMode="External"/><Relationship Id="rId21" Type="http://schemas.openxmlformats.org/officeDocument/2006/relationships/hyperlink" Target="https://drive.google.com/drive/folders/1oXul5_xGOYvSigDt_vapiWnCP48inNQA?usp=sharing" TargetMode="External"/><Relationship Id="rId24" Type="http://schemas.openxmlformats.org/officeDocument/2006/relationships/hyperlink" Target="https://drive.google.com/file/d/1-QWf2NYUa-kc0IhoZU6hBPGLXfCB5Tm-/view?usp=sharing" TargetMode="External"/><Relationship Id="rId23" Type="http://schemas.openxmlformats.org/officeDocument/2006/relationships/hyperlink" Target="https://drive.google.com/file/d/1w94j7ffCPDBP5iXPKplVOmQU1Shs1ETh/view?usp=sharing" TargetMode="External"/><Relationship Id="rId26" Type="http://schemas.openxmlformats.org/officeDocument/2006/relationships/hyperlink" Target="https://drive.google.com/file/d/1XTNReggEUiq0TaMkoum1XF3h9yQaYz4g/view?usp=sharing" TargetMode="External"/><Relationship Id="rId25" Type="http://schemas.openxmlformats.org/officeDocument/2006/relationships/hyperlink" Target="https://drive.google.com/file/d/1Iw6WCdex1Zn2Qz4AUW5CjQDmvR7O-bfN/view?usp=sharing" TargetMode="External"/><Relationship Id="rId28" Type="http://schemas.openxmlformats.org/officeDocument/2006/relationships/hyperlink" Target="https://drive.google.com/file/d/1ilFceS0pqarMoMVGUSr6bjYDcxHBy-AC/view?usp=sharing" TargetMode="External"/><Relationship Id="rId27" Type="http://schemas.openxmlformats.org/officeDocument/2006/relationships/hyperlink" Target="https://drive.google.com/file/d/1s_Fm4YeQO_YOs6I3uki9u5rN_uOw88w0/view?usp=sharing" TargetMode="External"/><Relationship Id="rId29" Type="http://schemas.openxmlformats.org/officeDocument/2006/relationships/hyperlink" Target="https://drive.google.com/file/d/1iIdV9-B-DFDl4eP9cRsctP9DFPDRWEch/view?usp=sharing" TargetMode="External"/><Relationship Id="rId11" Type="http://schemas.openxmlformats.org/officeDocument/2006/relationships/hyperlink" Target="https://drive.google.com/file/d/1-JW_ijqgvGsn-1sw7psj-pqbEgoWjTnz/view?usp=sharing" TargetMode="External"/><Relationship Id="rId10" Type="http://schemas.openxmlformats.org/officeDocument/2006/relationships/hyperlink" Target="https://gyazo.com/f5a58fafaab4c5f59434b7e72688d0b8" TargetMode="External"/><Relationship Id="rId13" Type="http://schemas.openxmlformats.org/officeDocument/2006/relationships/hyperlink" Target="https://drive.google.com/drive/folders/1HIOTe2fQdt6Yps-wAjmF0QkGxWgTUHzc?usp=sharing" TargetMode="External"/><Relationship Id="rId12" Type="http://schemas.openxmlformats.org/officeDocument/2006/relationships/hyperlink" Target="https://gyazo.com/f5a58fafaab4c5f59434b7e72688d0b8" TargetMode="External"/><Relationship Id="rId15" Type="http://schemas.openxmlformats.org/officeDocument/2006/relationships/hyperlink" Target="https://drive.google.com/file/d/1b4L_kPJgVK4_aQUrUqEyGXtzAyQ2G8jP/view?usp=sharing" TargetMode="External"/><Relationship Id="rId198" Type="http://schemas.openxmlformats.org/officeDocument/2006/relationships/hyperlink" Target="https://drive.google.com/drive/folders/1lfKwPhfQoqSgCWdcVOOvCCDODaphMyKv?usp=share_link" TargetMode="External"/><Relationship Id="rId14" Type="http://schemas.openxmlformats.org/officeDocument/2006/relationships/hyperlink" Target="https://drive.google.com/file/d/1cQN-hFJjfa-J4cgq7Iosym5_GNOItlJp/view?usp=sharing" TargetMode="External"/><Relationship Id="rId197" Type="http://schemas.openxmlformats.org/officeDocument/2006/relationships/hyperlink" Target="https://drive.google.com/file/d/1c82_tTQ7cml6w8zAC59rKOPi2fdxnf_X/view?usp=share_link" TargetMode="External"/><Relationship Id="rId17" Type="http://schemas.openxmlformats.org/officeDocument/2006/relationships/hyperlink" Target="https://drive.google.com/file/d/18NsavscUskJSobKYBX56oqM1HWbFrCdY/view?usp=sharing" TargetMode="External"/><Relationship Id="rId196" Type="http://schemas.openxmlformats.org/officeDocument/2006/relationships/hyperlink" Target="https://cosasdeabuela.com/wp-content/uploads/2015/06/taza-desayuno-cosasdeabuela1.jpg" TargetMode="External"/><Relationship Id="rId16" Type="http://schemas.openxmlformats.org/officeDocument/2006/relationships/hyperlink" Target="https://drive.google.com/file/d/1vR1stRWzSPRvfemki0Nnpm_1hgB8mLHM/view?usp=sharing" TargetMode="External"/><Relationship Id="rId195" Type="http://schemas.openxmlformats.org/officeDocument/2006/relationships/hyperlink" Target="https://drive.google.com/file/d/13ZjsP8dXNt2i8yNOS9wJxyZtOYjEk5hn/view?usp=share_link" TargetMode="External"/><Relationship Id="rId19" Type="http://schemas.openxmlformats.org/officeDocument/2006/relationships/hyperlink" Target="https://drive.google.com/file/d/1ZF8XkhK0SWb0Y17qlpRuh6TZxq7p1Ubm/view?usp=sharing" TargetMode="External"/><Relationship Id="rId18" Type="http://schemas.openxmlformats.org/officeDocument/2006/relationships/hyperlink" Target="https://drive.google.com/file/d/1iKBbLde7cYfFZLMvOFy2_NpA2jb-GcVb/view?usp=sharing" TargetMode="External"/><Relationship Id="rId199" Type="http://schemas.openxmlformats.org/officeDocument/2006/relationships/hyperlink" Target="https://drive.google.com/drive/folders/1lfKwPhfQoqSgCWdcVOOvCCDODaphMyKv?usp=share_link" TargetMode="External"/><Relationship Id="rId84" Type="http://schemas.openxmlformats.org/officeDocument/2006/relationships/hyperlink" Target="https://drive.google.com/file/d/1u2dPjSkG7ZzQYhvQNkdmZQDNasksEqFM/view?usp=sharing" TargetMode="External"/><Relationship Id="rId83" Type="http://schemas.openxmlformats.org/officeDocument/2006/relationships/hyperlink" Target="https://drive.google.com/file/d/1X53t6dqXGpOS-H4GkS-gKM0IPmKF_Uzx/view?usp=sharing" TargetMode="External"/><Relationship Id="rId86" Type="http://schemas.openxmlformats.org/officeDocument/2006/relationships/hyperlink" Target="https://drive.google.com/drive/folders/1kcd0GYEEyq5bkPqF89099wmQEAe7qfAC?usp=sharing" TargetMode="External"/><Relationship Id="rId85" Type="http://schemas.openxmlformats.org/officeDocument/2006/relationships/hyperlink" Target="https://drive.google.com/file/d/1xDw4lr9YBNkjT5sviJkbPtnWLZZbnSBa/view?usp=sharing" TargetMode="External"/><Relationship Id="rId88" Type="http://schemas.openxmlformats.org/officeDocument/2006/relationships/hyperlink" Target="https://gyazo.com/09845222fcd585172fa587d359ad1a1a" TargetMode="External"/><Relationship Id="rId150" Type="http://schemas.openxmlformats.org/officeDocument/2006/relationships/hyperlink" Target="https://drive.google.com/file/d/1IUDhZ4FFlAcNSSxT8G-9nUv-f4Ldzdr1/view" TargetMode="External"/><Relationship Id="rId87" Type="http://schemas.openxmlformats.org/officeDocument/2006/relationships/hyperlink" Target="https://drive.google.com/drive/folders/1_Lr2gJGc4Xgvigp_RhKYg3whvGsF187X?usp=sharing" TargetMode="External"/><Relationship Id="rId89" Type="http://schemas.openxmlformats.org/officeDocument/2006/relationships/hyperlink" Target="https://drive.google.com/file/d/1V8CdBy0Y9xd7xCAR8EU51xR8JCLku9pV/view?usp=sharing" TargetMode="External"/><Relationship Id="rId80" Type="http://schemas.openxmlformats.org/officeDocument/2006/relationships/hyperlink" Target="https://drive.google.com/file/d/1DLqBZea0rBEo5sry6bcFb7EZdZKUpCpj/view?usp=sharing" TargetMode="External"/><Relationship Id="rId82" Type="http://schemas.openxmlformats.org/officeDocument/2006/relationships/hyperlink" Target="https://drive.google.com/file/d/1cUIHgWJAsT8m1HcfHXQihk2T7XbW76GN/view?usp=sharing" TargetMode="External"/><Relationship Id="rId81" Type="http://schemas.openxmlformats.org/officeDocument/2006/relationships/hyperlink" Target="https://drive.google.com/file/d/1PlwbzInHCD91nFQTJ9oZARTBsHY-hh3j/view?usp=sharing" TargetMode="External"/><Relationship Id="rId1" Type="http://schemas.openxmlformats.org/officeDocument/2006/relationships/comments" Target="../comments1.xml"/><Relationship Id="rId2" Type="http://schemas.openxmlformats.org/officeDocument/2006/relationships/hyperlink" Target="https://drive.google.com/file/d/1qyofVVsC_693hfDimlr7P0bOVeJIz_Sa/view?usp=sharing" TargetMode="External"/><Relationship Id="rId3" Type="http://schemas.openxmlformats.org/officeDocument/2006/relationships/hyperlink" Target="https://drive.google.com/file/d/1E3Y6DSBJVYDRky8AqibxppQCToBQlvMJ/view" TargetMode="External"/><Relationship Id="rId149" Type="http://schemas.openxmlformats.org/officeDocument/2006/relationships/hyperlink" Target="https://drive.google.com/file/d/1YS9EYspOH9rN7M9S7Q6aY4Ku9SIfsp9O/view?usp=share_link" TargetMode="External"/><Relationship Id="rId4" Type="http://schemas.openxmlformats.org/officeDocument/2006/relationships/hyperlink" Target="https://drive.google.com/file/d/1rJUBlVz-MoP-IZb3QKtdbmmQT0DOWnWF/view" TargetMode="External"/><Relationship Id="rId148" Type="http://schemas.openxmlformats.org/officeDocument/2006/relationships/hyperlink" Target="https://drive.google.com/file/d/1IUDhZ4FFlAcNSSxT8G-9nUv-f4Ldzdr1/view" TargetMode="External"/><Relationship Id="rId9" Type="http://schemas.openxmlformats.org/officeDocument/2006/relationships/hyperlink" Target="https://drive.google.com/drive/folders/1aq2OW2ZkT_xyNLeevZRtitxezdfZsYgu?usp=sharing" TargetMode="External"/><Relationship Id="rId143" Type="http://schemas.openxmlformats.org/officeDocument/2006/relationships/hyperlink" Target="https://drive.google.com/file/d/1inrqXb7K5dj1MUV3Cy2qILiAVdCpHMIy/view?usp=share_link" TargetMode="External"/><Relationship Id="rId142" Type="http://schemas.openxmlformats.org/officeDocument/2006/relationships/hyperlink" Target="https://drive.google.com/file/d/1cwInW2Ax49Jj_jqWD7Hf3r88aUozd0s8/view?usp=share_link" TargetMode="External"/><Relationship Id="rId141" Type="http://schemas.openxmlformats.org/officeDocument/2006/relationships/hyperlink" Target="https://drive.google.com/file/d/1iUZVLpfLSbt4s7z6Bt2BYO7NsB1EKwoa/view?usp=share_link" TargetMode="External"/><Relationship Id="rId140" Type="http://schemas.openxmlformats.org/officeDocument/2006/relationships/hyperlink" Target="https://drive.google.com/file/d/1GOLv6Hofy2iZ_bGfs_iXeRMHN0XaB6Xl/view?usp=share_link" TargetMode="External"/><Relationship Id="rId5" Type="http://schemas.openxmlformats.org/officeDocument/2006/relationships/hyperlink" Target="https://drive.google.com/drive/folders/1rXEoSSvbPLv2NW7L44q9ehvHfrhN0UG6?usp=sharing" TargetMode="External"/><Relationship Id="rId147" Type="http://schemas.openxmlformats.org/officeDocument/2006/relationships/hyperlink" Target="https://drive.google.com/file/d/1OwvasiMs753uy0OU-mYBwoKD0J-GRVhC/view?usp=share_link" TargetMode="External"/><Relationship Id="rId6" Type="http://schemas.openxmlformats.org/officeDocument/2006/relationships/hyperlink" Target="https://drive.google.com/drive/folders/1Sh98X8o37a1bX00Gf_bQmldAWVAKWW6V?usp=sharing" TargetMode="External"/><Relationship Id="rId146" Type="http://schemas.openxmlformats.org/officeDocument/2006/relationships/hyperlink" Target="https://drive.google.com/file/d/1mpEpxp5FQsxWIRoY4imSG9rLyL-3a_kp/view" TargetMode="External"/><Relationship Id="rId7" Type="http://schemas.openxmlformats.org/officeDocument/2006/relationships/hyperlink" Target="https://drive.google.com/drive/folders/1NsPdVLxfZ27GfNuNoJvqK5qnLQX6iOG6?usp=sharing" TargetMode="External"/><Relationship Id="rId145" Type="http://schemas.openxmlformats.org/officeDocument/2006/relationships/hyperlink" Target="https://drive.google.com/file/d/1OwKF06hrm15ED9i7AWnuKkS6sqKqbrNJ/view?usp=share_link" TargetMode="External"/><Relationship Id="rId8" Type="http://schemas.openxmlformats.org/officeDocument/2006/relationships/hyperlink" Target="https://drive.google.com/drive/folders/1S_3tKfMB3BGnwUsX4OxuMbg6l9anGV8S?usp=sharing" TargetMode="External"/><Relationship Id="rId144" Type="http://schemas.openxmlformats.org/officeDocument/2006/relationships/hyperlink" Target="https://drive.google.com/file/d/153KY7R_krLZTMb7MEWxZiQAcWZnpnRrG/view" TargetMode="External"/><Relationship Id="rId73" Type="http://schemas.openxmlformats.org/officeDocument/2006/relationships/hyperlink" Target="https://drive.google.com/file/d/14uZUN0Wvt374WcqoMa5FEy4XTliAp16d/view?usp=sharing" TargetMode="External"/><Relationship Id="rId72" Type="http://schemas.openxmlformats.org/officeDocument/2006/relationships/hyperlink" Target="https://drive.google.com/file/d/1azKds2bZ0x5-_w9E_SM2SHjexAS27lIH/view?usp=sharing" TargetMode="External"/><Relationship Id="rId75" Type="http://schemas.openxmlformats.org/officeDocument/2006/relationships/hyperlink" Target="https://drive.google.com/file/d/11cWQgIN3-R9qiAnJBtFaJxigbTxwUmLg/view?usp=sharing" TargetMode="External"/><Relationship Id="rId74" Type="http://schemas.openxmlformats.org/officeDocument/2006/relationships/hyperlink" Target="https://drive.google.com/file/d/1pnbFNSRn2p6VVMVMg_qYUurcexxr54Gc/view?usp=sharing" TargetMode="External"/><Relationship Id="rId77" Type="http://schemas.openxmlformats.org/officeDocument/2006/relationships/hyperlink" Target="https://drive.google.com/file/d/1-ZAg0Xtx-bg9CKM86ImrPb0oL7BSAF_t/view?usp=sharing" TargetMode="External"/><Relationship Id="rId76" Type="http://schemas.openxmlformats.org/officeDocument/2006/relationships/hyperlink" Target="https://drive.google.com/file/d/1nFLY4k8qUzhD0W3OB-PsL4rrwQPydXcb/view?usp=sharing" TargetMode="External"/><Relationship Id="rId79" Type="http://schemas.openxmlformats.org/officeDocument/2006/relationships/hyperlink" Target="https://drive.google.com/file/d/19khAZnJDw3tsBwjSy0Z5QQFy6QY4nRNK/view?usp=sharing" TargetMode="External"/><Relationship Id="rId78" Type="http://schemas.openxmlformats.org/officeDocument/2006/relationships/hyperlink" Target="https://drive.google.com/file/d/1spgJmkKdYA95iKHBCCISCh_oG5Ww0Zm4/view?usp=sharing" TargetMode="External"/><Relationship Id="rId71" Type="http://schemas.openxmlformats.org/officeDocument/2006/relationships/hyperlink" Target="https://drive.google.com/file/d/1y2RO5SHexUtZOPEjyain2hvtuzcktlPE/view?usp=sharing" TargetMode="External"/><Relationship Id="rId70" Type="http://schemas.openxmlformats.org/officeDocument/2006/relationships/hyperlink" Target="https://drive.google.com/file/d/1dSfzqmtCG_FJ_aRCwQqAM3dFFvBJbDtD/view?usp=sharing" TargetMode="External"/><Relationship Id="rId139" Type="http://schemas.openxmlformats.org/officeDocument/2006/relationships/hyperlink" Target="https://gyazo.com/724721de1004346089a393eb32a55cae" TargetMode="External"/><Relationship Id="rId138" Type="http://schemas.openxmlformats.org/officeDocument/2006/relationships/hyperlink" Target="https://drive.google.com/drive/folders/1DkcOE03rzZxncNgo5nl4RnHt2IHU8_df?usp=share_link" TargetMode="External"/><Relationship Id="rId137" Type="http://schemas.openxmlformats.org/officeDocument/2006/relationships/hyperlink" Target="https://drive.google.com/file/d/1j8GbmhsxdPGMDL9MykErI_pjiyXQVLIH/view?usp=share_link" TargetMode="External"/><Relationship Id="rId132" Type="http://schemas.openxmlformats.org/officeDocument/2006/relationships/hyperlink" Target="https://drive.google.com/file/d/1Zm5BeG41LgbFjzIEtM2_rcIRDcllkTBY/view?usp=share_link" TargetMode="External"/><Relationship Id="rId131" Type="http://schemas.openxmlformats.org/officeDocument/2006/relationships/hyperlink" Target="https://drive.google.com/file/d/1Hvp9TVqr_rP206kiYSZh0cUuRY_x9CW7/view?usp=share_link" TargetMode="External"/><Relationship Id="rId130" Type="http://schemas.openxmlformats.org/officeDocument/2006/relationships/hyperlink" Target="https://drive.google.com/file/d/1Clel5TAYFZVTkVDAHef3D8rWMAneDkYb/view?usp=share_link" TargetMode="External"/><Relationship Id="rId136" Type="http://schemas.openxmlformats.org/officeDocument/2006/relationships/hyperlink" Target="https://drive.google.com/file/d/1lqHJhPA0XqgLhItUfqwu50mFX1ddiVyi/view?usp=share_link" TargetMode="External"/><Relationship Id="rId135" Type="http://schemas.openxmlformats.org/officeDocument/2006/relationships/hyperlink" Target="https://drive.google.com/file/d/16Optcfa-T0nQAltL5NKhDK0Mf7USc2-M/view?usp=share_link" TargetMode="External"/><Relationship Id="rId134" Type="http://schemas.openxmlformats.org/officeDocument/2006/relationships/hyperlink" Target="https://drive.google.com/file/d/1I-_aoG_tz9WKb_221H-TbPMjN2x3vcG_/view?usp=share_link" TargetMode="External"/><Relationship Id="rId133" Type="http://schemas.openxmlformats.org/officeDocument/2006/relationships/hyperlink" Target="https://drive.google.com/file/d/1eZUXE671iHvJSoyT8WqqMyjHuDEwu_Hu/view?usp=share_link" TargetMode="External"/><Relationship Id="rId62" Type="http://schemas.openxmlformats.org/officeDocument/2006/relationships/hyperlink" Target="https://drive.google.com/file/d/1k49g-88oKZZ_3IJjrnrEEZhVgIOnyYMK/view?usp=sharing" TargetMode="External"/><Relationship Id="rId61" Type="http://schemas.openxmlformats.org/officeDocument/2006/relationships/hyperlink" Target="https://drive.google.com/drive/folders/1aOerm3ejo-tOgnQhgEge-rEVu52akBbr?usp=sharing" TargetMode="External"/><Relationship Id="rId64" Type="http://schemas.openxmlformats.org/officeDocument/2006/relationships/hyperlink" Target="https://drive.google.com/drive/folders/1eBI3AqfcYAUgBdSNmrLX8i72qYhcQLvK?usp=sharing" TargetMode="External"/><Relationship Id="rId63" Type="http://schemas.openxmlformats.org/officeDocument/2006/relationships/hyperlink" Target="https://drive.google.com/file/d/1OZdTknh1eS8KfYc-Ec5HEf4SY3cMzbry/view?usp=sharing" TargetMode="External"/><Relationship Id="rId66" Type="http://schemas.openxmlformats.org/officeDocument/2006/relationships/hyperlink" Target="https://drive.google.com/file/d/1urRwmb5_SgA0WgbQNtgiUWmiscTFMpjd/view?usp=sharing" TargetMode="External"/><Relationship Id="rId172" Type="http://schemas.openxmlformats.org/officeDocument/2006/relationships/hyperlink" Target="https://drive.google.com/file/d/1E19vKKJM_GEEjK1yzIICSHMyFBTNzkhT/view?usp=share_link" TargetMode="External"/><Relationship Id="rId65" Type="http://schemas.openxmlformats.org/officeDocument/2006/relationships/hyperlink" Target="https://drive.google.com/file/d/1XZyFR1uCYWwvrKMqU8AxdbAjj_-zBJU6/view?usp=sharing" TargetMode="External"/><Relationship Id="rId171" Type="http://schemas.openxmlformats.org/officeDocument/2006/relationships/hyperlink" Target="https://gyazo.com/f43b2b08aaad980fc9b21b5c3dd4fcc3" TargetMode="External"/><Relationship Id="rId68" Type="http://schemas.openxmlformats.org/officeDocument/2006/relationships/hyperlink" Target="https://drive.google.com/file/d/1KufJZ_DVjMR9HDH0jV95_s2zt50bPwYR/view?usp=sharing" TargetMode="External"/><Relationship Id="rId170" Type="http://schemas.openxmlformats.org/officeDocument/2006/relationships/hyperlink" Target="https://drive.google.com/file/d/1Wj4yv7WZ0QCJfddLAudFnN5bErdwNmuB/view?usp=share_link" TargetMode="External"/><Relationship Id="rId67" Type="http://schemas.openxmlformats.org/officeDocument/2006/relationships/hyperlink" Target="https://drive.google.com/file/d/1yPhiU0uMXHCjtVpejOJO0JDMZCvaST-7/view?usp=sharing" TargetMode="External"/><Relationship Id="rId60" Type="http://schemas.openxmlformats.org/officeDocument/2006/relationships/hyperlink" Target="https://drive.google.com/file/d/1h85LvNMNIfCwreNnDvRUuYwHnKMX4uZ2/view?usp=sharing" TargetMode="External"/><Relationship Id="rId165" Type="http://schemas.openxmlformats.org/officeDocument/2006/relationships/hyperlink" Target="https://gyazo.com/1dc3b82d6f8fdcfcbcf1742b13d27f40" TargetMode="External"/><Relationship Id="rId69" Type="http://schemas.openxmlformats.org/officeDocument/2006/relationships/hyperlink" Target="https://drive.google.com/file/d/1BvPXnsjE6oKwDBLP63BbIHhdbH52amln/view?usp=sharing" TargetMode="External"/><Relationship Id="rId164" Type="http://schemas.openxmlformats.org/officeDocument/2006/relationships/hyperlink" Target="https://drive.google.com/file/d/1GnrXVuV62Oj7ari7Yi6Z0v1z3RpBkRQA/view?usp=share_link" TargetMode="External"/><Relationship Id="rId163" Type="http://schemas.openxmlformats.org/officeDocument/2006/relationships/hyperlink" Target="https://gyazo.com/32b323de3181e98fe0ca1c3bc4a074cf" TargetMode="External"/><Relationship Id="rId162" Type="http://schemas.openxmlformats.org/officeDocument/2006/relationships/hyperlink" Target="https://drive.google.com/file/d/1S0F8-qg54JBxqnpngUBTtSC4rL-ps3XB/view?usp=share_link" TargetMode="External"/><Relationship Id="rId169" Type="http://schemas.openxmlformats.org/officeDocument/2006/relationships/hyperlink" Target="https://gyazo.com/00eddec6e2bcae89ba8ff0a284ac2168" TargetMode="External"/><Relationship Id="rId168" Type="http://schemas.openxmlformats.org/officeDocument/2006/relationships/hyperlink" Target="https://drive.google.com/file/d/1aYoMsMk0NlMPkTztEmHCWKK5x_7aKIKS/view?usp=share_link" TargetMode="External"/><Relationship Id="rId167" Type="http://schemas.openxmlformats.org/officeDocument/2006/relationships/hyperlink" Target="https://gyazo.com/bd295eeb8aad8ed5ed3f094906214307" TargetMode="External"/><Relationship Id="rId166" Type="http://schemas.openxmlformats.org/officeDocument/2006/relationships/hyperlink" Target="https://drive.google.com/file/d/10M14m5MfK0S4U0FFwRoc091L-ynj2MQ2/view?usp=share_link" TargetMode="External"/><Relationship Id="rId51" Type="http://schemas.openxmlformats.org/officeDocument/2006/relationships/hyperlink" Target="https://drive.google.com/drive/folders/1yW0HRUhst7OnNHE66LN6HU5SnSPs4Nvc" TargetMode="External"/><Relationship Id="rId50" Type="http://schemas.openxmlformats.org/officeDocument/2006/relationships/hyperlink" Target="https://drive.google.com/drive/folders/1oElkadcrGPqTTGUoSLRnh4nZmkmJrn0E?usp=sharing" TargetMode="External"/><Relationship Id="rId53" Type="http://schemas.openxmlformats.org/officeDocument/2006/relationships/hyperlink" Target="https://drive.google.com/drive/folders/15cgejfbthWpD06znqNjucPBC-t7RbsAf?usp=sharing" TargetMode="External"/><Relationship Id="rId52" Type="http://schemas.openxmlformats.org/officeDocument/2006/relationships/hyperlink" Target="https://drive.google.com/drive/folders/1U8aYrThQf8yYyr14f5RgoAYHoS0u21Sh?usp=sharing" TargetMode="External"/><Relationship Id="rId55" Type="http://schemas.openxmlformats.org/officeDocument/2006/relationships/hyperlink" Target="https://drive.google.com/drive/folders/1CmJyckBzAoKQ1R8npr3n8dRYtvcEOU9X?usp=sharing" TargetMode="External"/><Relationship Id="rId161" Type="http://schemas.openxmlformats.org/officeDocument/2006/relationships/hyperlink" Target="https://gyazo.com/6d58dded0dc29434136d972efed8cd4d" TargetMode="External"/><Relationship Id="rId54" Type="http://schemas.openxmlformats.org/officeDocument/2006/relationships/hyperlink" Target="https://drive.google.com/file/d/1m6yBr1T_WS-Nk-D_3p_JkqcqP4NfessW/view?usp=sharing" TargetMode="External"/><Relationship Id="rId160" Type="http://schemas.openxmlformats.org/officeDocument/2006/relationships/hyperlink" Target="https://drive.google.com/file/d/1HzZOpvY2xPlapisQmwYj-Xt8KFfCzB_y/view?usp=share_link" TargetMode="External"/><Relationship Id="rId57" Type="http://schemas.openxmlformats.org/officeDocument/2006/relationships/hyperlink" Target="https://drive.google.com/drive/folders/1JN--BG9OgbHGz3p2ZhVojNZIvwjDCyO3?usp=sharing" TargetMode="External"/><Relationship Id="rId56" Type="http://schemas.openxmlformats.org/officeDocument/2006/relationships/hyperlink" Target="https://drive.google.com/drive/folders/1d9qEcxBJkH_DVU28crs8fFTBFAShzQWG?usp=sharing" TargetMode="External"/><Relationship Id="rId159" Type="http://schemas.openxmlformats.org/officeDocument/2006/relationships/hyperlink" Target="https://drive.google.com/file/d/1QmynLka49x8JsVY8btP8JgZH8tbecyqb/view?usp=share_link" TargetMode="External"/><Relationship Id="rId59" Type="http://schemas.openxmlformats.org/officeDocument/2006/relationships/hyperlink" Target="https://drive.google.com/drive/folders/1SfhYbt5fN_ZvK5a66pmw9SrO6Swg96rG?usp=sharing" TargetMode="External"/><Relationship Id="rId154" Type="http://schemas.openxmlformats.org/officeDocument/2006/relationships/hyperlink" Target="https://drive.google.com/file/d/1IUDhZ4FFlAcNSSxT8G-9nUv-f4Ldzdr1/view" TargetMode="External"/><Relationship Id="rId58" Type="http://schemas.openxmlformats.org/officeDocument/2006/relationships/hyperlink" Target="https://drive.google.com/file/d/1EQtKwPVRdd2o4cx8koJEtPbHozomXilS/view?usp=sharing" TargetMode="External"/><Relationship Id="rId153" Type="http://schemas.openxmlformats.org/officeDocument/2006/relationships/hyperlink" Target="https://drive.google.com/file/d/1w_2MxbjKvTTAJM4DQJFT-Lh0dCfrTbnP/view?usp=share_link" TargetMode="External"/><Relationship Id="rId152" Type="http://schemas.openxmlformats.org/officeDocument/2006/relationships/hyperlink" Target="https://drive.google.com/file/d/1IUDhZ4FFlAcNSSxT8G-9nUv-f4Ldzdr1/view" TargetMode="External"/><Relationship Id="rId151" Type="http://schemas.openxmlformats.org/officeDocument/2006/relationships/hyperlink" Target="https://drive.google.com/file/d/1ijuOg70MVxE_YcKTl4yPe1b3ANWeLZ3p/view?usp=share_link" TargetMode="External"/><Relationship Id="rId158" Type="http://schemas.openxmlformats.org/officeDocument/2006/relationships/hyperlink" Target="https://drive.google.com/file/d/10qCt6euyclDsB8eGfHHbtevOdOeLVne2/view?usp=share_link" TargetMode="External"/><Relationship Id="rId157" Type="http://schemas.openxmlformats.org/officeDocument/2006/relationships/hyperlink" Target="https://drive.google.com/file/d/1xXHaKpE5-QJ-G8lM8bWKh1jDug5o1QI8/view?usp=share_link" TargetMode="External"/><Relationship Id="rId156" Type="http://schemas.openxmlformats.org/officeDocument/2006/relationships/hyperlink" Target="https://drive.google.com/file/d/1IUDhZ4FFlAcNSSxT8G-9nUv-f4Ldzdr1/view" TargetMode="External"/><Relationship Id="rId155" Type="http://schemas.openxmlformats.org/officeDocument/2006/relationships/hyperlink" Target="https://drive.google.com/file/d/1OPCAXI5wRcLS3esgEwdbS3x9g2NTO-XK/view?usp=share_link" TargetMode="External"/><Relationship Id="rId107" Type="http://schemas.openxmlformats.org/officeDocument/2006/relationships/hyperlink" Target="https://drive.google.com/drive/folders/1gkTHQ8u93g_Ob8YQEYBtd9B6Tdt2teXU?usp=sharing" TargetMode="External"/><Relationship Id="rId106" Type="http://schemas.openxmlformats.org/officeDocument/2006/relationships/hyperlink" Target="https://drive.google.com/drive/folders/1IR9Z-jY5u6BPqWbTNvmph6_h_ENqqFpg?usp=sharing" TargetMode="External"/><Relationship Id="rId105" Type="http://schemas.openxmlformats.org/officeDocument/2006/relationships/hyperlink" Target="https://drive.google.com/file/d/15fwqGU_kWMHM4v4HZCR9j86Wmg9djyVC/view?usp=sharing" TargetMode="External"/><Relationship Id="rId104" Type="http://schemas.openxmlformats.org/officeDocument/2006/relationships/hyperlink" Target="https://drive.google.com/file/d/1fXw6nzzUB8QvqKMYrhCYwv7oLW9gmkLQ/view?usp=sharing" TargetMode="External"/><Relationship Id="rId109" Type="http://schemas.openxmlformats.org/officeDocument/2006/relationships/hyperlink" Target="https://drive.google.com/drive/folders/1D5QdXBmOLj3b-WDyIeTz8S3kfSmmxn2F?usp=sharing" TargetMode="External"/><Relationship Id="rId108" Type="http://schemas.openxmlformats.org/officeDocument/2006/relationships/hyperlink" Target="https://drive.google.com/drive/folders/1ovwFOYKsak5qSZKhAhklZ4z8AZekus1F?usp=sharing" TargetMode="External"/><Relationship Id="rId103" Type="http://schemas.openxmlformats.org/officeDocument/2006/relationships/hyperlink" Target="https://drive.google.com/file/d/18BUGEKuwS3YaCxq5f-3S-5iDnYcqNiOi/view?usp=sharing" TargetMode="External"/><Relationship Id="rId102" Type="http://schemas.openxmlformats.org/officeDocument/2006/relationships/hyperlink" Target="https://drive.google.com/file/d/1NZDkuFEm1Ya_FhC3ihbiZUI2_PmIo5na/view?usp=sharing" TargetMode="External"/><Relationship Id="rId101" Type="http://schemas.openxmlformats.org/officeDocument/2006/relationships/hyperlink" Target="https://drive.google.com/file/d/1WZOXNhsqzdeUWqrTxvMA2E2b6lC0P57D/view?usp=sharing" TargetMode="External"/><Relationship Id="rId100" Type="http://schemas.openxmlformats.org/officeDocument/2006/relationships/hyperlink" Target="https://drive.google.com/file/d/1o40USkC3sFS0-iJz8t5G66sszjI2wWQd/view?usp=sharing" TargetMode="External"/><Relationship Id="rId129" Type="http://schemas.openxmlformats.org/officeDocument/2006/relationships/hyperlink" Target="https://drive.google.com/file/d/1k0webAOFf-GSsTPAOsTF8f6WBpgkPlAM/view?usp=share_link" TargetMode="External"/><Relationship Id="rId128" Type="http://schemas.openxmlformats.org/officeDocument/2006/relationships/hyperlink" Target="https://drive.google.com/file/d/1BsC0fhRRcbxSCUfShJf12IEOXQ5bFh0l/view?usp=share_link" TargetMode="External"/><Relationship Id="rId127" Type="http://schemas.openxmlformats.org/officeDocument/2006/relationships/hyperlink" Target="https://drive.google.com/file/d/10WPHmqxuQMg94Cykl82tNIMI7NBKzm4i/view?usp=share_link" TargetMode="External"/><Relationship Id="rId126" Type="http://schemas.openxmlformats.org/officeDocument/2006/relationships/hyperlink" Target="https://drive.google.com/file/d/1xK3cvL1YsY9xLdYXiit_hs86s1kHNZc7/view?usp=share_link" TargetMode="External"/><Relationship Id="rId121" Type="http://schemas.openxmlformats.org/officeDocument/2006/relationships/hyperlink" Target="https://gyazo.com/a6ae1f878ab5d9bb1eda3a268ea529fe" TargetMode="External"/><Relationship Id="rId120" Type="http://schemas.openxmlformats.org/officeDocument/2006/relationships/hyperlink" Target="https://drive.google.com/drive/folders/1Miw5l8F0353qHxQhpTYCLglhxykt8OpX?usp=share_link" TargetMode="External"/><Relationship Id="rId125" Type="http://schemas.openxmlformats.org/officeDocument/2006/relationships/hyperlink" Target="https://drive.google.com/file/d/1XhUdwv7_znlsgrFG40xYPf5D_wWzcqAQ/view?usp=share_link" TargetMode="External"/><Relationship Id="rId124" Type="http://schemas.openxmlformats.org/officeDocument/2006/relationships/hyperlink" Target="https://drive.google.com/drive/folders/1qY_l6HcS4Q8k2D7DuPeoSdl7RZWz10dh?usp=share_link" TargetMode="External"/><Relationship Id="rId123" Type="http://schemas.openxmlformats.org/officeDocument/2006/relationships/hyperlink" Target="https://drive.google.com/drive/folders/1pSwyiKPTEcFV353VkGM5MYElwxDEE60Y?usp=share_link" TargetMode="External"/><Relationship Id="rId122" Type="http://schemas.openxmlformats.org/officeDocument/2006/relationships/hyperlink" Target="https://drive.google.com/drive/folders/1ast_oc_X8Q6pKVUv1FtjiLe7Xlug5ak2?usp=share_link" TargetMode="External"/><Relationship Id="rId95" Type="http://schemas.openxmlformats.org/officeDocument/2006/relationships/hyperlink" Target="https://drive.google.com/drive/folders/1bRDPkS5XwvLO0MsnppX9jEIOgZRqdpLa?usp=sharing" TargetMode="External"/><Relationship Id="rId94" Type="http://schemas.openxmlformats.org/officeDocument/2006/relationships/hyperlink" Target="https://drive.google.com/drive/folders/1XclifEJ2pIeaRhfgdHpLEfaPHhVsb3w0?usp=sharing" TargetMode="External"/><Relationship Id="rId97" Type="http://schemas.openxmlformats.org/officeDocument/2006/relationships/hyperlink" Target="https://drive.google.com/file/d/15B9THy1lGRj7dHskTHLgIlP-Sx4fVUC5/view?usp=share_link" TargetMode="External"/><Relationship Id="rId96" Type="http://schemas.openxmlformats.org/officeDocument/2006/relationships/hyperlink" Target="https://drive.google.com/drive/folders/1QrNEMx0-W52QD8OLBB9IRXWQudSrt93S" TargetMode="External"/><Relationship Id="rId99" Type="http://schemas.openxmlformats.org/officeDocument/2006/relationships/hyperlink" Target="https://drive.google.com/file/d/1aK5OEwd7SDk7PEyWC4mX9EAxU3JiNzcs/view?usp=sharing" TargetMode="External"/><Relationship Id="rId98" Type="http://schemas.openxmlformats.org/officeDocument/2006/relationships/hyperlink" Target="https://drive.google.com/drive/folders/1aFaFeVrokML9bxregpe2mFMGOcXDHVNv?usp=sharing" TargetMode="External"/><Relationship Id="rId91" Type="http://schemas.openxmlformats.org/officeDocument/2006/relationships/hyperlink" Target="https://drive.google.com/file/d/14R5nHwNDqptKbCLfYRR00ibQk8i_r9E7/view?usp=sharing" TargetMode="External"/><Relationship Id="rId90" Type="http://schemas.openxmlformats.org/officeDocument/2006/relationships/hyperlink" Target="https://gyazo.com/09845222fcd585172fa587d359ad1a1a" TargetMode="External"/><Relationship Id="rId93" Type="http://schemas.openxmlformats.org/officeDocument/2006/relationships/hyperlink" Target="https://drive.google.com/drive/folders/1Iq_cPGHsLHh0T6Q2yCGk5djVl1mTzr1I?usp=sharing" TargetMode="External"/><Relationship Id="rId92" Type="http://schemas.openxmlformats.org/officeDocument/2006/relationships/hyperlink" Target="https://drive.google.com/file/d/1ZheIQsRSODwhVLSk-OyMEprS3ZAx1LEl/view?usp=sharing" TargetMode="External"/><Relationship Id="rId118" Type="http://schemas.openxmlformats.org/officeDocument/2006/relationships/hyperlink" Target="https://drive.google.com/drive/folders/1C5LSSaSM-ocoqjAXtV3eNUcr5jl1JJyj?usp=share_link" TargetMode="External"/><Relationship Id="rId117" Type="http://schemas.openxmlformats.org/officeDocument/2006/relationships/hyperlink" Target="https://drive.google.com/drive/folders/1LJCXh-88KP7K2sgbxOIwmEZ1royEInyc?usp=share_link" TargetMode="External"/><Relationship Id="rId116" Type="http://schemas.openxmlformats.org/officeDocument/2006/relationships/hyperlink" Target="https://drive.google.com/file/d/1Jc0WT3p7HN7vLhr4cnLY13xm2xsdRxWZ/view?usp=sharing" TargetMode="External"/><Relationship Id="rId115" Type="http://schemas.openxmlformats.org/officeDocument/2006/relationships/hyperlink" Target="https://drive.google.com/file/d/1CMGqnPcP9IAoxaN3ndJ_MLiUvuCCz37m/view?usp=sharing" TargetMode="External"/><Relationship Id="rId119" Type="http://schemas.openxmlformats.org/officeDocument/2006/relationships/hyperlink" Target="https://drive.google.com/drive/folders/16wPnoWR0w-Wk8F7jJIYG6YcraOPuQscy?usp=share_link" TargetMode="External"/><Relationship Id="rId110" Type="http://schemas.openxmlformats.org/officeDocument/2006/relationships/hyperlink" Target="https://drive.google.com/drive/folders/17Dfg-xu4wm6qe6CjMWVhN3t-M8r2sBFj?usp=sharing" TargetMode="External"/><Relationship Id="rId114" Type="http://schemas.openxmlformats.org/officeDocument/2006/relationships/hyperlink" Target="https://drive.google.com/file/d/1wd203Fsg6r2YX_V4U52aoCMfB0yr_Znq/view?usp=sharing" TargetMode="External"/><Relationship Id="rId113" Type="http://schemas.openxmlformats.org/officeDocument/2006/relationships/hyperlink" Target="https://drive.google.com/file/d/1pdpMkLXs7T_ZqDDlGZBwl3MZ4AEc-zkQ/view?usp=sharing" TargetMode="External"/><Relationship Id="rId112" Type="http://schemas.openxmlformats.org/officeDocument/2006/relationships/hyperlink" Target="https://drive.google.com/file/d/1xNZDOpsrMpsr93g2aen6jRYxzseTpLPa/view?usp=sharing" TargetMode="External"/><Relationship Id="rId111" Type="http://schemas.openxmlformats.org/officeDocument/2006/relationships/hyperlink" Target="https://drive.google.com/drive/folders/1rHlgqs75kYdH1NOC6f-Y7hD0S-9z3Mb1?usp=sharing" TargetMode="External"/><Relationship Id="rId206" Type="http://schemas.openxmlformats.org/officeDocument/2006/relationships/vmlDrawing" Target="../drawings/vmlDrawing1.vml"/><Relationship Id="rId205" Type="http://schemas.openxmlformats.org/officeDocument/2006/relationships/drawing" Target="../drawings/drawing3.xml"/><Relationship Id="rId204" Type="http://schemas.openxmlformats.org/officeDocument/2006/relationships/hyperlink" Target="https://drive.google.com/file/d/1Tt9vIOgsWhlipdbBhG_-4kG5OXQpxvOK/view?usp=share_link" TargetMode="External"/><Relationship Id="rId203" Type="http://schemas.openxmlformats.org/officeDocument/2006/relationships/hyperlink" Target="https://blueberry-assets.oneclick.es/M2_NyO_29a_1.svg" TargetMode="External"/><Relationship Id="rId202" Type="http://schemas.openxmlformats.org/officeDocument/2006/relationships/hyperlink" Target="https://drive.google.com/file/d/1pF40lGE75jIHlYMdDkBlycN1fB_ktwki/view?usp=share_link" TargetMode="External"/><Relationship Id="rId201" Type="http://schemas.openxmlformats.org/officeDocument/2006/relationships/hyperlink" Target="https://blueberry-assets.oneclick.es/M2_NyO_23a_1.svg" TargetMode="External"/><Relationship Id="rId200" Type="http://schemas.openxmlformats.org/officeDocument/2006/relationships/hyperlink" Target="https://drive.google.com/file/d/1XMOkSy4WV17kkEJItQRXUC92S-_w3g3A/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7" width="43.88"/>
    <col customWidth="1" min="28" max="30" width="25.5"/>
    <col customWidth="1" min="31" max="31" width="18.63"/>
    <col customWidth="1" min="32" max="33" width="25.5"/>
  </cols>
  <sheetData>
    <row r="1">
      <c r="A1" s="1" t="s">
        <v>0</v>
      </c>
      <c r="B1" s="2" t="s">
        <v>1</v>
      </c>
      <c r="C1" s="2" t="s">
        <v>2</v>
      </c>
      <c r="D1" s="3" t="s">
        <v>3</v>
      </c>
      <c r="E1" s="4" t="s">
        <v>4</v>
      </c>
      <c r="F1" s="2" t="s">
        <v>5</v>
      </c>
      <c r="G1" s="2" t="s">
        <v>6</v>
      </c>
      <c r="H1" s="2"/>
      <c r="I1" s="2" t="s">
        <v>7</v>
      </c>
      <c r="J1" s="2" t="s">
        <v>8</v>
      </c>
      <c r="K1" s="2" t="s">
        <v>9</v>
      </c>
      <c r="L1" s="2" t="s">
        <v>10</v>
      </c>
      <c r="M1" s="2" t="s">
        <v>11</v>
      </c>
      <c r="N1" s="5" t="s">
        <v>12</v>
      </c>
      <c r="O1" s="5" t="s">
        <v>13</v>
      </c>
      <c r="P1" s="5" t="s">
        <v>14</v>
      </c>
      <c r="Q1" s="5" t="s">
        <v>15</v>
      </c>
      <c r="R1" s="6" t="s">
        <v>16</v>
      </c>
      <c r="S1" s="6" t="s">
        <v>17</v>
      </c>
      <c r="T1" s="6" t="s">
        <v>18</v>
      </c>
      <c r="U1" s="6" t="s">
        <v>19</v>
      </c>
      <c r="V1" s="6" t="s">
        <v>20</v>
      </c>
      <c r="W1" s="6" t="s">
        <v>21</v>
      </c>
      <c r="X1" s="6" t="s">
        <v>22</v>
      </c>
      <c r="Y1" s="2" t="s">
        <v>23</v>
      </c>
      <c r="Z1" s="2" t="s">
        <v>24</v>
      </c>
      <c r="AA1" s="2" t="s">
        <v>25</v>
      </c>
      <c r="AB1" s="2" t="s">
        <v>26</v>
      </c>
      <c r="AC1" s="2" t="s">
        <v>27</v>
      </c>
      <c r="AD1" s="2" t="s">
        <v>28</v>
      </c>
      <c r="AE1" s="2" t="s">
        <v>29</v>
      </c>
      <c r="AF1" s="2" t="s">
        <v>30</v>
      </c>
      <c r="AG1" s="2" t="s">
        <v>31</v>
      </c>
    </row>
    <row r="2" ht="75.0" customHeight="1">
      <c r="A2" s="7" t="s">
        <v>32</v>
      </c>
      <c r="B2" s="8" t="s">
        <v>33</v>
      </c>
      <c r="C2" s="9" t="s">
        <v>34</v>
      </c>
      <c r="D2" s="10" t="s">
        <v>35</v>
      </c>
      <c r="E2" s="9"/>
      <c r="F2" s="11" t="s">
        <v>36</v>
      </c>
      <c r="G2" s="12"/>
      <c r="H2" s="12"/>
      <c r="I2" s="9" t="s">
        <v>37</v>
      </c>
      <c r="J2" s="7" t="s">
        <v>38</v>
      </c>
      <c r="K2" s="11" t="s">
        <v>39</v>
      </c>
      <c r="L2" s="11" t="s">
        <v>40</v>
      </c>
      <c r="M2" s="9" t="s">
        <v>41</v>
      </c>
      <c r="N2" s="12" t="s">
        <v>42</v>
      </c>
      <c r="O2" s="11" t="s">
        <v>43</v>
      </c>
      <c r="P2" s="13"/>
      <c r="Q2" s="14"/>
      <c r="R2" s="13"/>
      <c r="S2" s="13"/>
      <c r="T2" s="13"/>
      <c r="U2" s="13"/>
      <c r="V2" s="13"/>
      <c r="W2" s="13"/>
      <c r="X2" s="15"/>
      <c r="Y2" s="9" t="s">
        <v>44</v>
      </c>
      <c r="Z2" s="13" t="str">
        <f t="shared" ref="Z2:Z667" si="1">REPLACE(AA2,SEARCH("M4-",AA2),LEN(AB2),AC2)</f>
        <v>{"id":"M4-NyO-46a-I-1-BR","stimulus":"&lt;p&gt;Arraste a forma como o número é lido para o local apropiado.&lt;/p&gt;","template":"","hint":"&lt;p&gt;A posição de cada algarismo determina a maneira como o número é lido.&lt;/p&gt;","feedback":"&lt;p&gt;A posição de cada algarismo determina a maneira como o número é lido. Por isso, 30 é lido de forma diferente de 300.&lt;/p&gt;","seed":{"parameters":[{"name":"Q1","label":null,"min":1000,"max":9999,"step":1},{"name":"Q2","label":null,"min":1000,"max":9999,"step":1},{"name":"Q3","label":null,"min":1000,"max":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'pt').slice(1,)"}],"uniques":true},"algorithm":{"name":"linkOperationResult","params":{"invert":["false"]},"template":"Match list"}}</v>
      </c>
      <c r="AA2" s="11" t="s">
        <v>45</v>
      </c>
      <c r="AB2" s="14" t="str">
        <f t="shared" ref="AB2:AB667" si="2">IF(D2&lt;&gt;"No hacer",CONCATENATE(A2,"-",LEFT(C2),"-",IF(A1&lt;&gt;A2,1,IF(C1=C2,RIGHT(AB1)+1,1))))</f>
        <v>M4-NyO-46a-I-1</v>
      </c>
      <c r="AC2" s="14" t="str">
        <f t="shared" ref="AC2:AC667" si="3">CONCATENATE(AB2,"-BR")</f>
        <v>M4-NyO-46a-I-1-BR</v>
      </c>
      <c r="AD2" s="14"/>
      <c r="AE2" s="14"/>
      <c r="AF2" s="16" t="s">
        <v>46</v>
      </c>
      <c r="AG2" s="7" t="s">
        <v>47</v>
      </c>
    </row>
    <row r="3" ht="75.0" customHeight="1">
      <c r="A3" s="9" t="s">
        <v>32</v>
      </c>
      <c r="B3" s="8" t="s">
        <v>33</v>
      </c>
      <c r="C3" s="17" t="s">
        <v>48</v>
      </c>
      <c r="D3" s="10" t="s">
        <v>35</v>
      </c>
      <c r="E3" s="9"/>
      <c r="F3" s="12" t="s">
        <v>49</v>
      </c>
      <c r="G3" s="11" t="s">
        <v>50</v>
      </c>
      <c r="H3" s="12"/>
      <c r="I3" s="9" t="s">
        <v>37</v>
      </c>
      <c r="J3" s="9" t="s">
        <v>51</v>
      </c>
      <c r="K3" s="11" t="s">
        <v>52</v>
      </c>
      <c r="L3" s="11" t="s">
        <v>53</v>
      </c>
      <c r="M3" s="9" t="s">
        <v>41</v>
      </c>
      <c r="N3" s="12" t="s">
        <v>42</v>
      </c>
      <c r="O3" s="11" t="s">
        <v>43</v>
      </c>
      <c r="P3" s="13"/>
      <c r="Q3" s="14"/>
      <c r="R3" s="13"/>
      <c r="S3" s="13"/>
      <c r="T3" s="13"/>
      <c r="U3" s="13"/>
      <c r="V3" s="13"/>
      <c r="W3" s="13"/>
      <c r="X3" s="15"/>
      <c r="Y3" s="9" t="s">
        <v>44</v>
      </c>
      <c r="Z3" s="13" t="str">
        <f t="shared" si="1"/>
        <v>{
    "id": "M4-NyO-46a-E-1-BR",
    "stimulus": "&lt;p&gt;Escreva o número por extenso.&lt;/p&gt;",
    "template": "&lt;p&gt;{{T1}}: {{T2}} e {{response}}&lt;/p&gt;",
    "hint": "&lt;p&gt;A posição de cada algarismo determina a maneira como o número é lido.&lt;/p&gt;",
    "feedback": "&lt;p&gt;A posição de cada algarismo determina a maneira como o número é lido. Por isso, 30 é lido de forma diferente de 300.&lt;/p&gt;",
    "seed": {
        "parameters": [
            {
                "name": "Q1",
                "label": null,
                "min": 1,
                "max": 9,
                "step": 1
            },
            {
                "name": "Q2",
                "label": null,
                "min": 2,
                "max": 9,
                "step": 1
            },
            {
                "name": "Q3",
                "label": null,
                "min": 3,
                "max": 9,
                "step": 1
            },
            {
                "name": "Q4",
                "label": null,
                "min": 1,
                "max": 9,
                "step": 1
            }
        ],
        "calculated": [
            {
                "name": "T1",
                "label": "{{function}}",
                "function": "{{Q1}}*1000+{{Q2}}*100+{{Q3}}*10+{{Q4}}",
                "temp": true
            },
            {
                "name": "T2",
                "label": "{{function}}",
                "function": "Lemonlib.numToWords({{Q1}}*1000+{{Q2}}*100+{{Q3}}*10, 'pt')",
                "temp": true
            },
            {
                "name": "A1",
                "label": "{{function}}",
                "function": " Lemonlib.numToWords({{Q4}}, 'pt')"
            }
        ],
        "uniques": true
    },
    "algorithm": {
        "name": "calculateOperation",
        "template": "Cloze with text"
    }
}</v>
      </c>
      <c r="AA3" s="12" t="s">
        <v>54</v>
      </c>
      <c r="AB3" s="14" t="str">
        <f t="shared" si="2"/>
        <v>M4-NyO-46a-E-1</v>
      </c>
      <c r="AC3" s="14" t="str">
        <f t="shared" si="3"/>
        <v>M4-NyO-46a-E-1-BR</v>
      </c>
      <c r="AD3" s="14"/>
      <c r="AE3" s="14"/>
      <c r="AF3" s="16" t="s">
        <v>46</v>
      </c>
      <c r="AG3" s="7" t="s">
        <v>47</v>
      </c>
    </row>
    <row r="4" ht="75.0" customHeight="1">
      <c r="A4" s="9" t="s">
        <v>32</v>
      </c>
      <c r="B4" s="8" t="s">
        <v>33</v>
      </c>
      <c r="C4" s="9" t="s">
        <v>48</v>
      </c>
      <c r="D4" s="10" t="s">
        <v>35</v>
      </c>
      <c r="E4" s="9"/>
      <c r="F4" s="12" t="s">
        <v>49</v>
      </c>
      <c r="G4" s="11" t="s">
        <v>55</v>
      </c>
      <c r="H4" s="12"/>
      <c r="I4" s="9" t="s">
        <v>37</v>
      </c>
      <c r="J4" s="9" t="s">
        <v>51</v>
      </c>
      <c r="K4" s="11" t="s">
        <v>56</v>
      </c>
      <c r="L4" s="11" t="s">
        <v>57</v>
      </c>
      <c r="M4" s="9" t="s">
        <v>41</v>
      </c>
      <c r="N4" s="12" t="s">
        <v>42</v>
      </c>
      <c r="O4" s="11" t="s">
        <v>43</v>
      </c>
      <c r="P4" s="13"/>
      <c r="Q4" s="14"/>
      <c r="R4" s="13"/>
      <c r="S4" s="13"/>
      <c r="T4" s="13"/>
      <c r="U4" s="13"/>
      <c r="V4" s="13"/>
      <c r="W4" s="13"/>
      <c r="X4" s="15"/>
      <c r="Y4" s="9" t="s">
        <v>44</v>
      </c>
      <c r="Z4" s="13" t="str">
        <f t="shared" si="1"/>
        <v>{"id":"M4-NyO-46a-E-2-BR","stimulus":"&lt;p&gt;Como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{{T4}} {{response}} e {{T3}}&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v>
      </c>
      <c r="AA4" s="12" t="s">
        <v>58</v>
      </c>
      <c r="AB4" s="14" t="str">
        <f t="shared" si="2"/>
        <v>M4-NyO-46a-E-2</v>
      </c>
      <c r="AC4" s="14" t="str">
        <f t="shared" si="3"/>
        <v>M4-NyO-46a-E-2-BR</v>
      </c>
      <c r="AD4" s="14"/>
      <c r="AE4" s="14"/>
      <c r="AF4" s="16" t="s">
        <v>46</v>
      </c>
      <c r="AG4" s="7" t="s">
        <v>47</v>
      </c>
    </row>
    <row r="5" ht="75.0" customHeight="1">
      <c r="A5" s="9" t="s">
        <v>32</v>
      </c>
      <c r="B5" s="8" t="s">
        <v>33</v>
      </c>
      <c r="C5" s="9" t="s">
        <v>48</v>
      </c>
      <c r="D5" s="10" t="s">
        <v>35</v>
      </c>
      <c r="E5" s="9"/>
      <c r="F5" s="12" t="s">
        <v>49</v>
      </c>
      <c r="G5" s="11" t="s">
        <v>59</v>
      </c>
      <c r="H5" s="12"/>
      <c r="I5" s="9" t="s">
        <v>37</v>
      </c>
      <c r="J5" s="9" t="s">
        <v>51</v>
      </c>
      <c r="K5" s="11" t="s">
        <v>60</v>
      </c>
      <c r="L5" s="11" t="s">
        <v>61</v>
      </c>
      <c r="M5" s="9" t="s">
        <v>41</v>
      </c>
      <c r="N5" s="12" t="s">
        <v>42</v>
      </c>
      <c r="O5" s="11" t="s">
        <v>43</v>
      </c>
      <c r="P5" s="13"/>
      <c r="Q5" s="14"/>
      <c r="R5" s="13"/>
      <c r="S5" s="13"/>
      <c r="T5" s="13"/>
      <c r="U5" s="13"/>
      <c r="V5" s="13"/>
      <c r="W5" s="13"/>
      <c r="X5" s="15"/>
      <c r="Y5" s="9" t="s">
        <v>44</v>
      </c>
      <c r="Z5" s="13" t="str">
        <f t="shared" si="1"/>
        <v>{"id":"M4-NyO-46a-E-3-BR","stimulus":"&lt;p&gt;Como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1,"max":9,"step":1},{"name":"Q4","label":null,"min":1,"max":9,"step":1}],"calculated":[{"name":"T1","label":"{{function}}","function":"{{Q1}}*1000+{{Q2}}*100+{{Q3}}*10+{{Q4}}","temp":true},{"name":"T2","label":"{{function}}","function":" Lemonlib.numToWords({{Q1}}*1000, 'pt')","temp":true},{"name":"T3","label":"{{function}}","function":"Lemonlib.numToWords({{Q3}}*10+{{Q4}}, 'pt')","temp":true},{"name":"A1","label":"{{function}}","function":" Lemonlib.numToWords({{Q2}}*100, 'pt')"}],"uniques":true},"algorithm":{"name":"calculateOperation","template":"Cloze with text"}}</v>
      </c>
      <c r="AA5" s="12" t="s">
        <v>62</v>
      </c>
      <c r="AB5" s="14" t="str">
        <f t="shared" si="2"/>
        <v>M4-NyO-46a-E-3</v>
      </c>
      <c r="AC5" s="14" t="str">
        <f t="shared" si="3"/>
        <v>M4-NyO-46a-E-3-BR</v>
      </c>
      <c r="AD5" s="14"/>
      <c r="AE5" s="14"/>
      <c r="AF5" s="16" t="s">
        <v>46</v>
      </c>
      <c r="AG5" s="7" t="s">
        <v>47</v>
      </c>
    </row>
    <row r="6" ht="75.0" customHeight="1">
      <c r="A6" s="9" t="s">
        <v>32</v>
      </c>
      <c r="B6" s="8" t="s">
        <v>33</v>
      </c>
      <c r="C6" s="9" t="s">
        <v>48</v>
      </c>
      <c r="D6" s="10" t="s">
        <v>35</v>
      </c>
      <c r="E6" s="9"/>
      <c r="F6" s="12" t="s">
        <v>49</v>
      </c>
      <c r="G6" s="11" t="s">
        <v>63</v>
      </c>
      <c r="H6" s="12"/>
      <c r="I6" s="9" t="s">
        <v>37</v>
      </c>
      <c r="J6" s="9" t="s">
        <v>51</v>
      </c>
      <c r="K6" s="11" t="s">
        <v>64</v>
      </c>
      <c r="L6" s="11" t="s">
        <v>65</v>
      </c>
      <c r="M6" s="9" t="s">
        <v>41</v>
      </c>
      <c r="N6" s="12" t="s">
        <v>42</v>
      </c>
      <c r="O6" s="11" t="s">
        <v>43</v>
      </c>
      <c r="P6" s="13"/>
      <c r="Q6" s="14"/>
      <c r="R6" s="13"/>
      <c r="S6" s="13"/>
      <c r="T6" s="13"/>
      <c r="U6" s="13"/>
      <c r="V6" s="13"/>
      <c r="W6" s="13"/>
      <c r="X6" s="15"/>
      <c r="Y6" s="9" t="s">
        <v>44</v>
      </c>
      <c r="Z6" s="13" t="str">
        <f t="shared" si="1"/>
        <v>{"id":"M4-NyO-46a-E-4-BR","stimulus":"&lt;p&gt;Como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{{T2}}&lt;/p&gt;","seed":{"parameters":[{"name":"Q1","label":null,"min":1,"max":9,"step":1},{"name":"Q2","label":null,"min":1,"max":999,"step":1}],"calculated":[{"name":"T1","label":"{{function}}","function":" {{Q1}}*1000+{{Q2}}","temp":true},{"name":"T2","label":"{{function}}","function":" Lemonlib.numToWords({{Q2}}, 'pt')","temp":true},{"name":"A1","label":"{{function}}","function":" Lemonlib.numToWords({{Q1}}*1000, 'pt')"}],"uniques":true},"algorithm":{"name":"calculateOperation","template":"Cloze with text"}}</v>
      </c>
      <c r="AA6" s="12" t="s">
        <v>66</v>
      </c>
      <c r="AB6" s="14" t="str">
        <f t="shared" si="2"/>
        <v>M4-NyO-46a-E-4</v>
      </c>
      <c r="AC6" s="14" t="str">
        <f t="shared" si="3"/>
        <v>M4-NyO-46a-E-4-BR</v>
      </c>
      <c r="AD6" s="14"/>
      <c r="AE6" s="14"/>
      <c r="AF6" s="16" t="s">
        <v>46</v>
      </c>
      <c r="AG6" s="7" t="s">
        <v>47</v>
      </c>
    </row>
    <row r="7" ht="75.0" customHeight="1">
      <c r="A7" s="9" t="s">
        <v>32</v>
      </c>
      <c r="B7" s="8" t="s">
        <v>33</v>
      </c>
      <c r="C7" s="9" t="s">
        <v>67</v>
      </c>
      <c r="D7" s="10" t="s">
        <v>35</v>
      </c>
      <c r="E7" s="9"/>
      <c r="F7" s="11" t="s">
        <v>68</v>
      </c>
      <c r="G7" s="11" t="s">
        <v>69</v>
      </c>
      <c r="H7" s="12"/>
      <c r="I7" s="9" t="s">
        <v>37</v>
      </c>
      <c r="J7" s="9" t="s">
        <v>51</v>
      </c>
      <c r="K7" s="11" t="s">
        <v>60</v>
      </c>
      <c r="L7" s="11" t="s">
        <v>70</v>
      </c>
      <c r="M7" s="9" t="s">
        <v>41</v>
      </c>
      <c r="N7" s="12" t="s">
        <v>42</v>
      </c>
      <c r="O7" s="11" t="s">
        <v>43</v>
      </c>
      <c r="P7" s="13"/>
      <c r="Q7" s="14"/>
      <c r="R7" s="13"/>
      <c r="S7" s="13"/>
      <c r="T7" s="13"/>
      <c r="U7" s="13"/>
      <c r="V7" s="13"/>
      <c r="W7" s="13"/>
      <c r="X7" s="15"/>
      <c r="Y7" s="9" t="s">
        <v>44</v>
      </c>
      <c r="Z7" s="13" t="str">
        <f t="shared" si="1"/>
        <v>{"id":"M4-NyO-46a-A-1-BR","stimulus":"&lt;p&gt;{{T1}} convidados assistiram à estreia de um filme. Complete o valor por extenso.&lt;/p&gt;","hint":"&lt;p&gt;A posição de cada algarismo determina a forma como o número é lido.&lt;/p&gt;","feedback":"&lt;p&gt;A posição de cada algarismo determina a forma como o número é lido. Por isso, 30 se lê diferente de 300.&lt;/p&gt;","template":"&lt;p&gt;Assistiram {{T2}} {{T4}} e {{response}} e {{T3}} convidados.&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v>
      </c>
      <c r="AA7" s="12" t="s">
        <v>71</v>
      </c>
      <c r="AB7" s="14" t="str">
        <f t="shared" si="2"/>
        <v>M4-NyO-46a-A-1</v>
      </c>
      <c r="AC7" s="14" t="str">
        <f t="shared" si="3"/>
        <v>M4-NyO-46a-A-1-BR</v>
      </c>
      <c r="AD7" s="14"/>
      <c r="AE7" s="14"/>
      <c r="AF7" s="16" t="s">
        <v>46</v>
      </c>
      <c r="AG7" s="7" t="s">
        <v>47</v>
      </c>
    </row>
    <row r="8" ht="75.0" customHeight="1">
      <c r="A8" s="9" t="s">
        <v>32</v>
      </c>
      <c r="B8" s="8" t="s">
        <v>33</v>
      </c>
      <c r="C8" s="9" t="s">
        <v>67</v>
      </c>
      <c r="D8" s="10" t="s">
        <v>35</v>
      </c>
      <c r="E8" s="9"/>
      <c r="F8" s="11" t="s">
        <v>72</v>
      </c>
      <c r="G8" s="11" t="s">
        <v>73</v>
      </c>
      <c r="H8" s="12"/>
      <c r="I8" s="9" t="s">
        <v>37</v>
      </c>
      <c r="J8" s="9" t="s">
        <v>51</v>
      </c>
      <c r="K8" s="11" t="s">
        <v>74</v>
      </c>
      <c r="L8" s="11" t="s">
        <v>65</v>
      </c>
      <c r="M8" s="9" t="s">
        <v>41</v>
      </c>
      <c r="N8" s="12" t="s">
        <v>42</v>
      </c>
      <c r="O8" s="11" t="s">
        <v>43</v>
      </c>
      <c r="P8" s="13"/>
      <c r="Q8" s="14"/>
      <c r="R8" s="13"/>
      <c r="S8" s="13"/>
      <c r="T8" s="13"/>
      <c r="U8" s="13"/>
      <c r="V8" s="13"/>
      <c r="W8" s="13"/>
      <c r="X8" s="15"/>
      <c r="Y8" s="9" t="s">
        <v>44</v>
      </c>
      <c r="Z8" s="13" t="str">
        <f t="shared" si="1"/>
        <v>{"id":"M4-NyO-46a-A-2-BR","stimulus":"&lt;p&gt;Em apenas duas horas, o último lançamento de uma banda musical já foi reproduzido {{T1}} vezes. Complete o valor por extenso.&lt;/p&gt;","hint":"&lt;p&gt;A posição de cada algarismo determina a forma como o número é lido.&lt;/p&gt;","feedback":"&lt;p&gt;A posição de cada algarismo determina a forma como o número é lido. Por isso, 30 se lê diferente de 300.&lt;/p&gt;","template":"&lt;p&gt;O número de reproduções da música foi de {{response}} {{T2}}.&lt;/p&gt;","seed":{"parameters":[{"name":"Q1","label":null,"min":1,"max":9,"step":1},{"name":"Q2","label":null,"min":2,"max":999,"step":1}],"calculated":[{"name":"T1","label":"{{function}}","function":"{{Q1}}*1000+{{Q2}}","temp":true},{"name":"T2","label":"{{function}}","function":"Lemonlib.numToWords({{Q2}}, 'pt')","temp":true},{"name":"A1","label":"{{function}}","function":" Lemonlib.numToWords({{Q1}}*1000, 'pt')"}],"uniques":true},"algorithm":{"name":"calculateOperation","template":"Cloze with text"}}</v>
      </c>
      <c r="AA8" s="12" t="s">
        <v>75</v>
      </c>
      <c r="AB8" s="14" t="str">
        <f t="shared" si="2"/>
        <v>M4-NyO-46a-A-2</v>
      </c>
      <c r="AC8" s="14" t="str">
        <f t="shared" si="3"/>
        <v>M4-NyO-46a-A-2-BR</v>
      </c>
      <c r="AD8" s="14"/>
      <c r="AE8" s="14"/>
      <c r="AF8" s="16" t="s">
        <v>46</v>
      </c>
      <c r="AG8" s="7" t="s">
        <v>47</v>
      </c>
    </row>
    <row r="9" ht="75.0" customHeight="1">
      <c r="A9" s="9" t="s">
        <v>32</v>
      </c>
      <c r="B9" s="8" t="s">
        <v>33</v>
      </c>
      <c r="C9" s="9" t="s">
        <v>67</v>
      </c>
      <c r="D9" s="10" t="s">
        <v>35</v>
      </c>
      <c r="E9" s="9"/>
      <c r="F9" s="12" t="s">
        <v>76</v>
      </c>
      <c r="G9" s="18" t="s">
        <v>77</v>
      </c>
      <c r="H9" s="8"/>
      <c r="I9" s="19" t="s">
        <v>37</v>
      </c>
      <c r="J9" s="19" t="s">
        <v>51</v>
      </c>
      <c r="K9" s="11" t="s">
        <v>78</v>
      </c>
      <c r="L9" s="11" t="s">
        <v>57</v>
      </c>
      <c r="M9" s="19" t="s">
        <v>41</v>
      </c>
      <c r="N9" s="12" t="s">
        <v>42</v>
      </c>
      <c r="O9" s="12" t="s">
        <v>79</v>
      </c>
      <c r="P9" s="13"/>
      <c r="Q9" s="14"/>
      <c r="R9" s="13"/>
      <c r="S9" s="13"/>
      <c r="T9" s="13"/>
      <c r="U9" s="13"/>
      <c r="V9" s="13"/>
      <c r="W9" s="13"/>
      <c r="X9" s="15"/>
      <c r="Y9" s="9" t="s">
        <v>44</v>
      </c>
      <c r="Z9" s="13" t="str">
        <f t="shared" si="1"/>
        <v>{"id":"M4-NyO-46a-A-3-BR","stimulus":"&lt;p&gt;A escola de Susana fica a {{T1}} m da casa dela. Complete o valor por extenso.&lt;/p&gt;","hint":"&lt;p&gt;A posição de cada algarismo determina a forma como o número é lido.&lt;/p&gt;","feedback":"&lt;p&gt;A posição de cada algarismo determina a forma como o número é lido. Por isso, 30 se lê diferente de 300.&lt;/p&gt;","template":"&lt;p&gt;A distância é de {{response}} {{T2}} metros.&lt;/p&gt;","seed":{"parameters":[{"name":"Q1","label":null,"list":[1,2]},{"name":"Q2","label":null,"min":2,"max":9,"step":1},{"name":"Q3","label":null,"min":3,"max":9,"step":1},{"name":"Q4","label":null,"min":1,"max":9,"step":1}],"calculated":[{"name":"T1","label":"{{function}}","function":"{{Q1}}*1000+{{Q2}}*100+{{Q3}}*10+{{Q4}}","temp":true},{"name":"T2","label":"{{function}}","function":"Lemonlib.numToWords({{Q2}}*100+{{Q3}}*10+{{Q4}}, 'pt')","temp":true},{"name":"T3","label":"{{function}}","function":"Lemonlib.numToWords({{Q4}}, 'pt')","temp":true},{"name":"A1","label":"{{function}}","function":" Lemonlib.numToWords({{Q1}}*1000, 'pt')"}],"uniques":true},"algorithm":{"name":"calculateOperation","template":"Cloze with text"}}</v>
      </c>
      <c r="AA9" s="12" t="s">
        <v>80</v>
      </c>
      <c r="AB9" s="14" t="str">
        <f t="shared" si="2"/>
        <v>M4-NyO-46a-A-3</v>
      </c>
      <c r="AC9" s="14" t="str">
        <f t="shared" si="3"/>
        <v>M4-NyO-46a-A-3-BR</v>
      </c>
      <c r="AD9" s="14"/>
      <c r="AE9" s="14"/>
      <c r="AF9" s="16" t="s">
        <v>46</v>
      </c>
      <c r="AG9" s="7" t="s">
        <v>47</v>
      </c>
    </row>
    <row r="10" ht="75.0" customHeight="1">
      <c r="A10" s="9" t="s">
        <v>81</v>
      </c>
      <c r="B10" s="8" t="s">
        <v>82</v>
      </c>
      <c r="C10" s="9" t="s">
        <v>34</v>
      </c>
      <c r="D10" s="10" t="s">
        <v>35</v>
      </c>
      <c r="E10" s="9"/>
      <c r="F10" s="11" t="s">
        <v>83</v>
      </c>
      <c r="G10" s="12"/>
      <c r="H10" s="12"/>
      <c r="I10" s="9" t="s">
        <v>84</v>
      </c>
      <c r="J10" s="7" t="s">
        <v>85</v>
      </c>
      <c r="K10" s="11" t="s">
        <v>39</v>
      </c>
      <c r="L10" s="11" t="s">
        <v>86</v>
      </c>
      <c r="M10" s="9" t="s">
        <v>41</v>
      </c>
      <c r="N10" s="11" t="s">
        <v>87</v>
      </c>
      <c r="O10" s="11" t="s">
        <v>88</v>
      </c>
      <c r="P10" s="11"/>
      <c r="Q10" s="14"/>
      <c r="R10" s="13"/>
      <c r="S10" s="13"/>
      <c r="T10" s="13"/>
      <c r="U10" s="13"/>
      <c r="V10" s="13"/>
      <c r="W10" s="13"/>
      <c r="X10" s="15"/>
      <c r="Y10" s="9" t="s">
        <v>44</v>
      </c>
      <c r="Z10" s="13" t="str">
        <f t="shared" si="1"/>
        <v>{"id":"M4-NyO-46b-I-1-BR","stimulus":"&lt;p&gt;Arraste os números para sua forma escrita por extenso.&lt;/p&gt;","hint":"&lt;p&gt;O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AA10" s="11" t="s">
        <v>89</v>
      </c>
      <c r="AB10" s="14" t="str">
        <f t="shared" si="2"/>
        <v>M4-NyO-46b-I-1</v>
      </c>
      <c r="AC10" s="14" t="str">
        <f t="shared" si="3"/>
        <v>M4-NyO-46b-I-1-BR</v>
      </c>
      <c r="AD10" s="14"/>
      <c r="AE10" s="14"/>
      <c r="AF10" s="16" t="s">
        <v>46</v>
      </c>
      <c r="AG10" s="7" t="s">
        <v>47</v>
      </c>
    </row>
    <row r="11" ht="75.0" customHeight="1">
      <c r="A11" s="9" t="s">
        <v>81</v>
      </c>
      <c r="B11" s="8" t="s">
        <v>82</v>
      </c>
      <c r="C11" s="9" t="s">
        <v>48</v>
      </c>
      <c r="D11" s="10" t="s">
        <v>35</v>
      </c>
      <c r="E11" s="9"/>
      <c r="F11" s="11" t="s">
        <v>90</v>
      </c>
      <c r="G11" s="11" t="s">
        <v>91</v>
      </c>
      <c r="H11" s="12"/>
      <c r="I11" s="9" t="s">
        <v>37</v>
      </c>
      <c r="J11" s="7" t="s">
        <v>92</v>
      </c>
      <c r="K11" s="11" t="s">
        <v>93</v>
      </c>
      <c r="L11" s="11" t="s">
        <v>94</v>
      </c>
      <c r="M11" s="9" t="s">
        <v>41</v>
      </c>
      <c r="N11" s="11" t="s">
        <v>87</v>
      </c>
      <c r="O11" s="11" t="s">
        <v>88</v>
      </c>
      <c r="P11" s="11"/>
      <c r="Q11" s="14"/>
      <c r="R11" s="13"/>
      <c r="S11" s="13"/>
      <c r="T11" s="13"/>
      <c r="U11" s="13"/>
      <c r="V11" s="13"/>
      <c r="W11" s="13"/>
      <c r="X11" s="15"/>
      <c r="Y11" s="9" t="s">
        <v>44</v>
      </c>
      <c r="Z11" s="13" t="str">
        <f t="shared" si="1"/>
        <v>{"id":"M4-NyO-46b-E-1-BR","stimulus":"&lt;p&gt;Escreva esse número usando algarismos.&lt;/p&gt;","template":"&lt;p&gt;{{T1}}: {{response}}&lt;/p&gt;","hint":"&lt;p&gt;O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AA11" s="11" t="s">
        <v>95</v>
      </c>
      <c r="AB11" s="14" t="str">
        <f t="shared" si="2"/>
        <v>M4-NyO-46b-E-1</v>
      </c>
      <c r="AC11" s="14" t="str">
        <f t="shared" si="3"/>
        <v>M4-NyO-46b-E-1-BR</v>
      </c>
      <c r="AD11" s="14"/>
      <c r="AE11" s="14"/>
      <c r="AF11" s="16" t="s">
        <v>46</v>
      </c>
      <c r="AG11" s="7" t="s">
        <v>47</v>
      </c>
    </row>
    <row r="12" ht="75.0" customHeight="1">
      <c r="A12" s="9" t="s">
        <v>81</v>
      </c>
      <c r="B12" s="8" t="s">
        <v>82</v>
      </c>
      <c r="C12" s="9" t="s">
        <v>67</v>
      </c>
      <c r="D12" s="10" t="s">
        <v>35</v>
      </c>
      <c r="E12" s="9"/>
      <c r="F12" s="11" t="s">
        <v>96</v>
      </c>
      <c r="G12" s="11" t="s">
        <v>97</v>
      </c>
      <c r="H12" s="12"/>
      <c r="I12" s="9" t="s">
        <v>37</v>
      </c>
      <c r="J12" s="7" t="s">
        <v>92</v>
      </c>
      <c r="K12" s="11" t="s">
        <v>93</v>
      </c>
      <c r="L12" s="11" t="s">
        <v>98</v>
      </c>
      <c r="M12" s="9" t="s">
        <v>41</v>
      </c>
      <c r="N12" s="11" t="s">
        <v>87</v>
      </c>
      <c r="O12" s="11" t="s">
        <v>88</v>
      </c>
      <c r="P12" s="12"/>
      <c r="Q12" s="14"/>
      <c r="R12" s="13"/>
      <c r="S12" s="13"/>
      <c r="T12" s="13"/>
      <c r="U12" s="13"/>
      <c r="V12" s="13"/>
      <c r="W12" s="13"/>
      <c r="X12" s="15"/>
      <c r="Y12" s="9" t="s">
        <v>44</v>
      </c>
      <c r="Z12" s="13" t="str">
        <f t="shared" si="1"/>
        <v>{"id":"M4-NyO-46b-A-1-BR","stimulus":"&lt;p&gt;O número de espécimes de plantas em uma reserva natural é {{T1}}. Escreva esse número usando algarismos.&lt;/p&gt;","template":"&lt;p&gt;Na reserva há {{response}} plantas.&lt;/p&gt;","hint":"&lt;p&gt;O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AA12" s="11" t="s">
        <v>99</v>
      </c>
      <c r="AB12" s="14" t="str">
        <f t="shared" si="2"/>
        <v>M4-NyO-46b-A-1</v>
      </c>
      <c r="AC12" s="14" t="str">
        <f t="shared" si="3"/>
        <v>M4-NyO-46b-A-1-BR</v>
      </c>
      <c r="AD12" s="14"/>
      <c r="AE12" s="14"/>
      <c r="AF12" s="16" t="s">
        <v>46</v>
      </c>
      <c r="AG12" s="7" t="s">
        <v>47</v>
      </c>
    </row>
    <row r="13" ht="75.0" customHeight="1">
      <c r="A13" s="9" t="s">
        <v>81</v>
      </c>
      <c r="B13" s="8" t="s">
        <v>82</v>
      </c>
      <c r="C13" s="9" t="s">
        <v>67</v>
      </c>
      <c r="D13" s="10" t="s">
        <v>35</v>
      </c>
      <c r="E13" s="9"/>
      <c r="F13" s="11" t="s">
        <v>100</v>
      </c>
      <c r="G13" s="11" t="s">
        <v>101</v>
      </c>
      <c r="H13" s="12"/>
      <c r="I13" s="9" t="s">
        <v>37</v>
      </c>
      <c r="J13" s="7" t="s">
        <v>92</v>
      </c>
      <c r="K13" s="11" t="s">
        <v>93</v>
      </c>
      <c r="L13" s="11" t="s">
        <v>98</v>
      </c>
      <c r="M13" s="9" t="s">
        <v>41</v>
      </c>
      <c r="N13" s="11" t="s">
        <v>87</v>
      </c>
      <c r="O13" s="11" t="s">
        <v>88</v>
      </c>
      <c r="P13" s="12"/>
      <c r="Q13" s="14"/>
      <c r="R13" s="13"/>
      <c r="S13" s="13"/>
      <c r="T13" s="13"/>
      <c r="U13" s="13"/>
      <c r="V13" s="13"/>
      <c r="W13" s="13"/>
      <c r="X13" s="15"/>
      <c r="Y13" s="9" t="s">
        <v>44</v>
      </c>
      <c r="Z13" s="13" t="str">
        <f t="shared" si="1"/>
        <v>{"id":"M4-NyO-46b-A-2-BR","stimulus":"&lt;p&gt;A quantidade em quilogramas de carvão extraídos de uma mina a cada ano é de {{T1}}. Escreva esse número usando algarismos.&lt;/p&gt;","template":"&lt;p&gt;São extraídos {{response}} kg de carvão por ano.&lt;/p&gt;","hint":"&lt;p&gt;O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20.0000%;background-color:#72D2CD;\"&gt;&lt;div style=\"text-align: center;\"&gt;&lt;strong&gt;&lt;span style=\"color: rgb(255, 255, 255);\"&gt;UM&lt;/span&gt;&lt;/strong&gt;&lt;/div&gt;&lt;/td&gt;&lt;td style=\"width: 20.0000%;background-color:#72D2CD;\"&gt;&lt;div style=\"text-align: center;\"&gt;&lt;strong&gt;&lt;span style=\"color: rgb(255, 255, 255);\"&gt;C&lt;/span&gt;&lt;/strong&gt;&lt;/div&gt;&lt;/td&gt;&lt;td style=\"width: 20.0000%;background-color:#72D2CD;\"&gt;&lt;div style=\"text-align: center;\"&gt;&lt;strong&gt;&lt;span style=\"color: rgb(255, 255, 255);\"&gt;D&lt;/span&gt;&lt;/strong&gt;&lt;/div&gt;&lt;/td&gt;&lt;td style=\"width: 20.0000%;background-color:#72D2CD;\"&gt;&lt;div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AA13" s="11" t="s">
        <v>102</v>
      </c>
      <c r="AB13" s="14" t="str">
        <f t="shared" si="2"/>
        <v>M4-NyO-46b-A-2</v>
      </c>
      <c r="AC13" s="14" t="str">
        <f t="shared" si="3"/>
        <v>M4-NyO-46b-A-2-BR</v>
      </c>
      <c r="AD13" s="14"/>
      <c r="AE13" s="14"/>
      <c r="AF13" s="16" t="s">
        <v>46</v>
      </c>
      <c r="AG13" s="7" t="s">
        <v>47</v>
      </c>
    </row>
    <row r="14" ht="75.0" customHeight="1">
      <c r="A14" s="9" t="s">
        <v>81</v>
      </c>
      <c r="B14" s="8" t="s">
        <v>82</v>
      </c>
      <c r="C14" s="9" t="s">
        <v>67</v>
      </c>
      <c r="D14" s="10" t="s">
        <v>35</v>
      </c>
      <c r="E14" s="9"/>
      <c r="F14" s="11" t="s">
        <v>103</v>
      </c>
      <c r="G14" s="11" t="s">
        <v>104</v>
      </c>
      <c r="H14" s="12"/>
      <c r="I14" s="9" t="s">
        <v>37</v>
      </c>
      <c r="J14" s="7" t="s">
        <v>92</v>
      </c>
      <c r="K14" s="11" t="s">
        <v>93</v>
      </c>
      <c r="L14" s="11" t="s">
        <v>98</v>
      </c>
      <c r="M14" s="9" t="s">
        <v>41</v>
      </c>
      <c r="N14" s="11" t="s">
        <v>87</v>
      </c>
      <c r="O14" s="11" t="s">
        <v>88</v>
      </c>
      <c r="P14" s="12"/>
      <c r="Q14" s="14"/>
      <c r="R14" s="13"/>
      <c r="S14" s="13"/>
      <c r="T14" s="13"/>
      <c r="U14" s="13"/>
      <c r="V14" s="13"/>
      <c r="W14" s="13"/>
      <c r="X14" s="15"/>
      <c r="Y14" s="9" t="s">
        <v>44</v>
      </c>
      <c r="Z14" s="13" t="str">
        <f t="shared" si="1"/>
        <v>{"id":"M4-NyO-46b-A-3-BR","stimulus":"&lt;p&gt;{{T1}}, esta é a soma de dinheiro que uma ONG arrecadou para ajudar uma escola em uma comunidade carente. Escreva esse número usando algarismos.&lt;/p&gt;","template":"&lt;p&gt;A ONG arrecadou {{response}} reais.&lt;/p&gt;","hint":"&lt;p&gt;O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20.0000%;background-color:#C77CB7;\"&gt;&lt;div style=\"text-align: center;\"&gt;&lt;strong&gt;&lt;span style=\"color: rgb(255, 255, 255);\"&gt;UM&lt;/span&gt;&lt;/strong&gt;&lt;/div&gt;&lt;/td&gt;&lt;td style=\"width: 20.0000%;background-color:#C77CB7;\"&gt;&lt;div style=\"text-align: center;\"&gt;&lt;strong&gt;&lt;span style=\"color: rgb(255, 255, 255);\"&gt;C&lt;/span&gt;&lt;/strong&gt;&lt;/div&gt;&lt;/td&gt;&lt;td style=\"width: 20.0000%;background-color:#C77CB7;\"&gt;&lt;div style=\"text-align: center;\"&gt;&lt;strong&gt;&lt;span style=\"color: rgb(255, 255, 255);\"&gt;D&lt;/span&gt;&lt;/strong&gt;&lt;/div&gt;&lt;/td&gt;&lt;td style=\"width: 20.0000%;background-color:#C77CB7;\"&gt;&lt;div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AA14" s="11" t="s">
        <v>105</v>
      </c>
      <c r="AB14" s="14" t="str">
        <f t="shared" si="2"/>
        <v>M4-NyO-46b-A-3</v>
      </c>
      <c r="AC14" s="14" t="str">
        <f t="shared" si="3"/>
        <v>M4-NyO-46b-A-3-BR</v>
      </c>
      <c r="AD14" s="14"/>
      <c r="AE14" s="14"/>
      <c r="AF14" s="16" t="s">
        <v>46</v>
      </c>
      <c r="AG14" s="7" t="s">
        <v>47</v>
      </c>
    </row>
    <row r="15" ht="75.0" customHeight="1">
      <c r="A15" s="9" t="s">
        <v>106</v>
      </c>
      <c r="B15" s="8" t="s">
        <v>107</v>
      </c>
      <c r="C15" s="9" t="s">
        <v>34</v>
      </c>
      <c r="D15" s="10" t="s">
        <v>35</v>
      </c>
      <c r="E15" s="9"/>
      <c r="F15" s="11" t="s">
        <v>108</v>
      </c>
      <c r="G15" s="12" t="s">
        <v>109</v>
      </c>
      <c r="H15" s="12"/>
      <c r="I15" s="9" t="s">
        <v>37</v>
      </c>
      <c r="J15" s="9" t="s">
        <v>110</v>
      </c>
      <c r="K15" s="12" t="s">
        <v>111</v>
      </c>
      <c r="L15" s="12" t="s">
        <v>112</v>
      </c>
      <c r="M15" s="9" t="s">
        <v>41</v>
      </c>
      <c r="N15" s="11" t="s">
        <v>113</v>
      </c>
      <c r="O15" s="11" t="s">
        <v>114</v>
      </c>
      <c r="P15" s="13"/>
      <c r="Q15" s="14"/>
      <c r="R15" s="13"/>
      <c r="S15" s="13"/>
      <c r="T15" s="13"/>
      <c r="U15" s="13"/>
      <c r="V15" s="13"/>
      <c r="W15" s="13"/>
      <c r="X15" s="15"/>
      <c r="Y15" s="9" t="s">
        <v>44</v>
      </c>
      <c r="Z15" s="13" t="str">
        <f t="shared" si="1"/>
        <v>{"id":"M4-NyO-46c-I-1-BR","stimulus":"&lt;p&gt;Indique se as decomposições a seguir estão corretas ou incorretas.&lt;/p&gt;","hint":"&lt;p&gt;Um número pode ser decomposto como a soma de seus algarismos multiplicados por 1, 10, 100, &lt;span class=\"no-break\"&gt;1000&lt;/span&gt; ou &lt;span class=\"no-break\"&gt; 10 000,&lt;/span&gt; de acordo com a posição que o algarismo ocupa no número.&lt;/p&gt;","feedback":"&lt;p&gt;Um número pode ser decomposto como a soma de seus algarismos multiplicados por 1, 10, 100, &lt;span class=\"no-break\"&gt;1000&lt;/span&gt; ou &lt;span class=\"no-break\"&gt; 10 000,&lt;/span&gt; de acordo com a posição que o algarismo ocupa no númer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Q2}} {{Q3}}{{Q4}}0 = {{Q1}} × 10 000 + {{Q2}} × 1 000 + {{Q3}} × 100 + {{Q4}} × 10"},{"name":"A2","label":"{{function}}","function":"{{Q3}}{{Q5}} 0{{Q7}}0 = {{Q3}} × 10 000 + {{Q5}} × 1 000 + {{Q7}} × 10"},{"name":"A3","label":"{{function}}","function":"{{Q4}}0 {{Q1}}00 = {{Q4}} × 10 000 + {{Q1}} × 100"},{"name":"A4","label":"{{function}}","function":"{{Q2}}{{Q8}} {{Q3}}{{Q7}}0 = {{Q2}} × 10 000 + {{Q8}} × 1 000 + {{Q3}} × 100","incorrect":true,"feedback":"&lt;p&gt;A decomposição correta é:&lt;/p&gt;&lt;p&gt;{{Q2}}{{Q8}} {{Q3}}{{Q7}}0 = {{Q2}} × &lt;span class=\"no-break\"&gt;10 000&lt;/span&gt; + {{Q8}} × 1 000 + {{Q3}} × 100 + {{Q7}} × 10&lt;/p&gt;"},{"name":"A5","label":"{{function}}","function":"{{Q5}}0 {{Q6}}0{{Q7}} = {{Q5}} × 10 000 + {{Q6}} × 10 000 + {{Q7}} × 10 000","incorrect":true,"feedback":"&lt;p&gt;A decomposição correta é:&lt;/p&gt;&lt;p&gt;{{Q5}}0 {{Q6}}0{{Q7}} = {{Q5}} × &lt;span class=\"no-break\"&gt;10 000&lt;/span&gt; + {{Q6}} × 100 + {{Q7}}&lt;/p&gt;"},{"name":"A6","label":"{{function}}","function":"{{Q6}}{{Q8}} {{Q4}}0{{Q8}} = {{Q6}} × 10 000 + {{Q8}} × 1 000 + {{Q4}} × 100 + {{Q8}} × 10","incorrect":true,"feedback":"&lt;p&gt;A decomposição correta é:&lt;/p&gt;&lt;p&gt;{{Q6}}{{Q8}} {{Q4}}0{{Q8}} = {{Q6}} × &lt;span class=\"no-break\"&gt;10 000&lt;/span&gt; + {{Q8}} × &lt;span class=\"no-break\"&gt;1 000&lt;/span&gt; + {{Q4}} × 100 + {{Q8}}&lt;/p&gt;"}],"uniques":true},"algorithm":{"name":"trueFalse","template":"Choice matrix – inline","params":{"countCorrect":2,"countIncorrect":1,"showCheckIcon":false,"options":["Correta","Incorreta"]}}}</v>
      </c>
      <c r="AA15" s="11" t="s">
        <v>115</v>
      </c>
      <c r="AB15" s="14" t="str">
        <f t="shared" si="2"/>
        <v>M4-NyO-46c-I-1</v>
      </c>
      <c r="AC15" s="14" t="str">
        <f t="shared" si="3"/>
        <v>M4-NyO-46c-I-1-BR</v>
      </c>
      <c r="AD15" s="14"/>
      <c r="AE15" s="14"/>
      <c r="AF15" s="16" t="s">
        <v>46</v>
      </c>
      <c r="AG15" s="7" t="s">
        <v>47</v>
      </c>
    </row>
    <row r="16" ht="75.0" customHeight="1">
      <c r="A16" s="9" t="s">
        <v>106</v>
      </c>
      <c r="B16" s="8" t="s">
        <v>107</v>
      </c>
      <c r="C16" s="9" t="s">
        <v>48</v>
      </c>
      <c r="D16" s="10" t="s">
        <v>35</v>
      </c>
      <c r="E16" s="9"/>
      <c r="F16" s="11" t="s">
        <v>116</v>
      </c>
      <c r="G16" s="12" t="s">
        <v>109</v>
      </c>
      <c r="H16" s="12"/>
      <c r="I16" s="9" t="s">
        <v>37</v>
      </c>
      <c r="J16" s="9" t="s">
        <v>92</v>
      </c>
      <c r="K16" s="11" t="s">
        <v>117</v>
      </c>
      <c r="L16" s="20" t="s">
        <v>118</v>
      </c>
      <c r="M16" s="9" t="s">
        <v>41</v>
      </c>
      <c r="N16" s="11" t="s">
        <v>119</v>
      </c>
      <c r="O16" s="11" t="s">
        <v>119</v>
      </c>
      <c r="P16" s="13"/>
      <c r="Q16" s="14"/>
      <c r="R16" s="13"/>
      <c r="S16" s="13"/>
      <c r="T16" s="13"/>
      <c r="U16" s="13"/>
      <c r="V16" s="13"/>
      <c r="W16" s="13"/>
      <c r="X16" s="15"/>
      <c r="Y16" s="9" t="s">
        <v>44</v>
      </c>
      <c r="Z16" s="13" t="str">
        <f t="shared" si="1"/>
        <v>{"id":"M4-NyO-46c-E-1-BR","stimulus":"&lt;p&gt;Decomponha este número seguindo o exemplo: 45 = 4 × 10 + 5.&lt;/p&gt;","template":"&lt;p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AA16" s="11" t="s">
        <v>120</v>
      </c>
      <c r="AB16" s="14" t="str">
        <f t="shared" si="2"/>
        <v>M4-NyO-46c-E-1</v>
      </c>
      <c r="AC16" s="14" t="str">
        <f t="shared" si="3"/>
        <v>M4-NyO-46c-E-1-BR</v>
      </c>
      <c r="AD16" s="14"/>
      <c r="AE16" s="14"/>
      <c r="AF16" s="16" t="s">
        <v>46</v>
      </c>
      <c r="AG16" s="7" t="s">
        <v>47</v>
      </c>
    </row>
    <row r="17" ht="75.0" customHeight="1">
      <c r="A17" s="9" t="s">
        <v>106</v>
      </c>
      <c r="B17" s="8" t="s">
        <v>107</v>
      </c>
      <c r="C17" s="9" t="s">
        <v>67</v>
      </c>
      <c r="D17" s="10" t="s">
        <v>35</v>
      </c>
      <c r="E17" s="9"/>
      <c r="F17" s="11" t="s">
        <v>121</v>
      </c>
      <c r="G17" s="12" t="s">
        <v>109</v>
      </c>
      <c r="H17" s="12"/>
      <c r="I17" s="9" t="s">
        <v>37</v>
      </c>
      <c r="J17" s="9" t="s">
        <v>92</v>
      </c>
      <c r="K17" s="11" t="s">
        <v>117</v>
      </c>
      <c r="L17" s="20" t="s">
        <v>118</v>
      </c>
      <c r="M17" s="9" t="s">
        <v>41</v>
      </c>
      <c r="N17" s="11" t="s">
        <v>119</v>
      </c>
      <c r="O17" s="11" t="s">
        <v>119</v>
      </c>
      <c r="P17" s="13"/>
      <c r="Q17" s="14"/>
      <c r="R17" s="13"/>
      <c r="S17" s="13"/>
      <c r="T17" s="13"/>
      <c r="U17" s="13"/>
      <c r="V17" s="13"/>
      <c r="W17" s="13"/>
      <c r="X17" s="15"/>
      <c r="Y17" s="9" t="s">
        <v>44</v>
      </c>
      <c r="Z17" s="13" t="str">
        <f t="shared" si="1"/>
        <v>{"id":"M4-NyO-46c-A-1-BR","stimulus":"&lt;p&gt;Uma editora tem um total de {{T1}} livros em seu catálogo. Decomponha este número seguindo o exemplo: 34 = 3 × 10 + 4.&lt;/p&gt;","template":"&lt;p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AA17" s="11" t="s">
        <v>122</v>
      </c>
      <c r="AB17" s="14" t="str">
        <f t="shared" si="2"/>
        <v>M4-NyO-46c-A-1</v>
      </c>
      <c r="AC17" s="14" t="str">
        <f t="shared" si="3"/>
        <v>M4-NyO-46c-A-1-BR</v>
      </c>
      <c r="AD17" s="14"/>
      <c r="AE17" s="14"/>
      <c r="AF17" s="16" t="s">
        <v>46</v>
      </c>
      <c r="AG17" s="7" t="s">
        <v>47</v>
      </c>
    </row>
    <row r="18" ht="75.0" customHeight="1">
      <c r="A18" s="9" t="s">
        <v>106</v>
      </c>
      <c r="B18" s="8" t="s">
        <v>107</v>
      </c>
      <c r="C18" s="9" t="s">
        <v>67</v>
      </c>
      <c r="D18" s="10" t="s">
        <v>35</v>
      </c>
      <c r="E18" s="9"/>
      <c r="F18" s="11" t="s">
        <v>123</v>
      </c>
      <c r="G18" s="12" t="s">
        <v>109</v>
      </c>
      <c r="H18" s="12"/>
      <c r="I18" s="9" t="s">
        <v>37</v>
      </c>
      <c r="J18" s="9" t="s">
        <v>92</v>
      </c>
      <c r="K18" s="11" t="s">
        <v>117</v>
      </c>
      <c r="L18" s="20" t="s">
        <v>118</v>
      </c>
      <c r="M18" s="9" t="s">
        <v>41</v>
      </c>
      <c r="N18" s="11" t="s">
        <v>119</v>
      </c>
      <c r="O18" s="11" t="s">
        <v>119</v>
      </c>
      <c r="P18" s="13"/>
      <c r="Q18" s="14"/>
      <c r="R18" s="13"/>
      <c r="S18" s="13"/>
      <c r="T18" s="13"/>
      <c r="U18" s="13"/>
      <c r="V18" s="13"/>
      <c r="W18" s="13"/>
      <c r="X18" s="15"/>
      <c r="Y18" s="9" t="s">
        <v>44</v>
      </c>
      <c r="Z18" s="13" t="str">
        <f t="shared" si="1"/>
        <v>{"id":"M4-NyO-46c-A-2-BR","stimulus":"&lt;p&gt;Uma cidade reciclou {{T1}} baterias este mês para combater a poluição ambiental. Decomponha o número de baterias seguindo este exemplo: 89 = 8 × 10 + 9.&lt;/p&gt;","template":"&lt;p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AA18" s="11" t="s">
        <v>124</v>
      </c>
      <c r="AB18" s="14" t="str">
        <f t="shared" si="2"/>
        <v>M4-NyO-46c-A-2</v>
      </c>
      <c r="AC18" s="14" t="str">
        <f t="shared" si="3"/>
        <v>M4-NyO-46c-A-2-BR</v>
      </c>
      <c r="AD18" s="14"/>
      <c r="AE18" s="14"/>
      <c r="AF18" s="16" t="s">
        <v>46</v>
      </c>
      <c r="AG18" s="7" t="s">
        <v>47</v>
      </c>
    </row>
    <row r="19" ht="75.0" customHeight="1">
      <c r="A19" s="9" t="s">
        <v>106</v>
      </c>
      <c r="B19" s="8" t="s">
        <v>107</v>
      </c>
      <c r="C19" s="9" t="s">
        <v>67</v>
      </c>
      <c r="D19" s="10" t="s">
        <v>35</v>
      </c>
      <c r="E19" s="9"/>
      <c r="F19" s="11" t="s">
        <v>125</v>
      </c>
      <c r="G19" s="12" t="s">
        <v>109</v>
      </c>
      <c r="H19" s="12"/>
      <c r="I19" s="9" t="s">
        <v>37</v>
      </c>
      <c r="J19" s="9" t="s">
        <v>92</v>
      </c>
      <c r="K19" s="11" t="s">
        <v>117</v>
      </c>
      <c r="L19" s="20" t="s">
        <v>118</v>
      </c>
      <c r="M19" s="9" t="s">
        <v>41</v>
      </c>
      <c r="N19" s="11" t="s">
        <v>119</v>
      </c>
      <c r="O19" s="11" t="s">
        <v>119</v>
      </c>
      <c r="P19" s="13"/>
      <c r="Q19" s="14"/>
      <c r="R19" s="13"/>
      <c r="S19" s="13"/>
      <c r="T19" s="13"/>
      <c r="U19" s="13"/>
      <c r="V19" s="13"/>
      <c r="W19" s="13"/>
      <c r="X19" s="15"/>
      <c r="Y19" s="9" t="s">
        <v>44</v>
      </c>
      <c r="Z19" s="13" t="str">
        <f t="shared" si="1"/>
        <v>{"id":"M4-NyO-46c-A-3-BR","stimulus":"&lt;p&gt;Uma cooperativa de agricultores envasilhou {{T1}} l de leite em uma semana. Decomponha este número seguindo o exemplo: 98= 9 × 10 + 8.&lt;/p&gt;","template":"&lt;p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AA19" s="11" t="s">
        <v>126</v>
      </c>
      <c r="AB19" s="14" t="str">
        <f t="shared" si="2"/>
        <v>M4-NyO-46c-A-3</v>
      </c>
      <c r="AC19" s="14" t="str">
        <f t="shared" si="3"/>
        <v>M4-NyO-46c-A-3-BR</v>
      </c>
      <c r="AD19" s="14"/>
      <c r="AE19" s="14"/>
      <c r="AF19" s="16" t="s">
        <v>46</v>
      </c>
      <c r="AG19" s="7" t="s">
        <v>47</v>
      </c>
    </row>
    <row r="20" ht="75.0" customHeight="1">
      <c r="A20" s="9" t="s">
        <v>127</v>
      </c>
      <c r="B20" s="8" t="s">
        <v>128</v>
      </c>
      <c r="C20" s="9" t="s">
        <v>34</v>
      </c>
      <c r="D20" s="10" t="s">
        <v>35</v>
      </c>
      <c r="E20" s="9"/>
      <c r="F20" s="11" t="s">
        <v>129</v>
      </c>
      <c r="G20" s="12"/>
      <c r="H20" s="12"/>
      <c r="I20" s="9" t="s">
        <v>37</v>
      </c>
      <c r="J20" s="9" t="s">
        <v>110</v>
      </c>
      <c r="K20" s="12" t="s">
        <v>130</v>
      </c>
      <c r="L20" s="12" t="s">
        <v>112</v>
      </c>
      <c r="M20" s="9" t="s">
        <v>41</v>
      </c>
      <c r="N20" s="12" t="s">
        <v>131</v>
      </c>
      <c r="O20" s="12" t="s">
        <v>132</v>
      </c>
      <c r="P20" s="13"/>
      <c r="Q20" s="14"/>
      <c r="R20" s="13"/>
      <c r="S20" s="13"/>
      <c r="T20" s="13"/>
      <c r="U20" s="13"/>
      <c r="V20" s="13"/>
      <c r="W20" s="13"/>
      <c r="X20" s="15"/>
      <c r="Y20" s="9" t="s">
        <v>44</v>
      </c>
      <c r="Z20" s="13" t="str">
        <f t="shared" si="1"/>
        <v>{"id":"M4-NyO-47a-I-1-BR","stimulus":"&lt;p&gt;Indique se essas comparações estão corretas ou incorretas.&lt;/p&gt;","hint":"&lt;p&gt;O símbolo &gt; significa &lt;i&gt;maior que&lt;/i&gt; e o símbolo &lt;, &lt;i&gt;menor que.&lt;/i&gt;&lt;/p&gt;","feedback":"&lt;p&gt;Um número é maior que outro (&gt;) quando seus algarismos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{{Q2}}"},{"name":"A2","label":"{{Q4}} &gt; {{Q3}}"},{"name":"A3","label":"{{Q5}} &lt; {{Q6}}"},{"name":"A4","label":"{{Q7}} &lt; {{Q8}}"},{"name":"A5","label":"{{Q2}} &lt; {{Q1}}","incorrect":true},{"name":"A6","label":"{{Q3}} &gt; {{Q4}}","incorrect":true},{"name":"A7","label":"{{Q6}} &lt; {{Q5}}","incorrect":true},{"name":"A8","label":"{{Q8}} &lt; {{Q7}}","incorrect":true}],"uniques":true},"algorithm":{"name":"trueFalse","template":"Choice matrix – inline","params":{"countCorrect":2,"countIncorrect":1,"showCheckIcon":false,"options":["Correta","Incorreta"]}}}</v>
      </c>
      <c r="AA20" s="12" t="s">
        <v>133</v>
      </c>
      <c r="AB20" s="14" t="str">
        <f t="shared" si="2"/>
        <v>M4-NyO-47a-I-1</v>
      </c>
      <c r="AC20" s="14" t="str">
        <f t="shared" si="3"/>
        <v>M4-NyO-47a-I-1-BR</v>
      </c>
      <c r="AD20" s="14"/>
      <c r="AE20" s="14"/>
      <c r="AF20" s="16" t="s">
        <v>46</v>
      </c>
      <c r="AG20" s="7" t="s">
        <v>47</v>
      </c>
    </row>
    <row r="21" ht="75.0" customHeight="1">
      <c r="A21" s="9" t="s">
        <v>127</v>
      </c>
      <c r="B21" s="8" t="s">
        <v>128</v>
      </c>
      <c r="C21" s="9" t="s">
        <v>48</v>
      </c>
      <c r="D21" s="10" t="s">
        <v>35</v>
      </c>
      <c r="E21" s="9"/>
      <c r="F21" s="12" t="s">
        <v>134</v>
      </c>
      <c r="G21" s="12" t="s">
        <v>135</v>
      </c>
      <c r="H21" s="12"/>
      <c r="I21" s="9" t="s">
        <v>37</v>
      </c>
      <c r="J21" s="9" t="s">
        <v>92</v>
      </c>
      <c r="K21" s="11" t="s">
        <v>136</v>
      </c>
      <c r="L21" s="12" t="s">
        <v>137</v>
      </c>
      <c r="M21" s="9" t="s">
        <v>41</v>
      </c>
      <c r="N21" s="11" t="s">
        <v>131</v>
      </c>
      <c r="O21" s="11" t="s">
        <v>138</v>
      </c>
      <c r="P21" s="13"/>
      <c r="Q21" s="14"/>
      <c r="R21" s="13"/>
      <c r="S21" s="13"/>
      <c r="T21" s="13"/>
      <c r="U21" s="13"/>
      <c r="V21" s="13"/>
      <c r="W21" s="13"/>
      <c r="X21" s="15"/>
      <c r="Y21" s="9" t="s">
        <v>44</v>
      </c>
      <c r="Z21" s="13" t="str">
        <f t="shared" si="1"/>
        <v>{"id":"M4-NyO-47a-E-1-BR","stimulus":"&lt;p&gt;Preencha as lacunas para ordenar esses números: {{Q1}}, {{Q2}} e {{Q3}}.&lt;/p&gt;","template":"&lt;div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AA21" s="11" t="s">
        <v>139</v>
      </c>
      <c r="AB21" s="14" t="str">
        <f t="shared" si="2"/>
        <v>M4-NyO-47a-E-1</v>
      </c>
      <c r="AC21" s="14" t="str">
        <f t="shared" si="3"/>
        <v>M4-NyO-47a-E-1-BR</v>
      </c>
      <c r="AD21" s="14"/>
      <c r="AE21" s="14"/>
      <c r="AF21" s="16" t="s">
        <v>46</v>
      </c>
      <c r="AG21" s="7" t="s">
        <v>47</v>
      </c>
    </row>
    <row r="22" ht="75.0" customHeight="1">
      <c r="A22" s="9" t="s">
        <v>127</v>
      </c>
      <c r="B22" s="8" t="s">
        <v>128</v>
      </c>
      <c r="C22" s="9" t="s">
        <v>67</v>
      </c>
      <c r="D22" s="10" t="s">
        <v>35</v>
      </c>
      <c r="E22" s="9"/>
      <c r="F22" s="11" t="s">
        <v>140</v>
      </c>
      <c r="G22" s="12" t="s">
        <v>135</v>
      </c>
      <c r="H22" s="12"/>
      <c r="I22" s="9" t="s">
        <v>37</v>
      </c>
      <c r="J22" s="9" t="s">
        <v>92</v>
      </c>
      <c r="K22" s="11" t="s">
        <v>136</v>
      </c>
      <c r="L22" s="12" t="s">
        <v>141</v>
      </c>
      <c r="M22" s="9" t="s">
        <v>41</v>
      </c>
      <c r="N22" s="11" t="s">
        <v>131</v>
      </c>
      <c r="O22" s="11" t="s">
        <v>138</v>
      </c>
      <c r="P22" s="13"/>
      <c r="Q22" s="14"/>
      <c r="R22" s="13"/>
      <c r="S22" s="13"/>
      <c r="T22" s="13"/>
      <c r="U22" s="13"/>
      <c r="V22" s="13"/>
      <c r="W22" s="13"/>
      <c r="X22" s="15"/>
      <c r="Y22" s="9" t="s">
        <v>44</v>
      </c>
      <c r="Z22" s="13" t="str">
        <f t="shared" si="1"/>
        <v>{"id":"M4-NyO-47a-A-1-BR","stimulus":"&lt;p&gt;O cantor mais reconhecido de uma gravadora vendeu {{Q1}} cópias de seu álbum, o segundo cantor vendeu, {{Q2}} e o terceiro, {{Q3}}. Preencha as lacunas para classificar as vendas.&lt;/p&gt;","template":"&lt;div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AA22" s="11" t="s">
        <v>142</v>
      </c>
      <c r="AB22" s="14" t="str">
        <f t="shared" si="2"/>
        <v>M4-NyO-47a-A-1</v>
      </c>
      <c r="AC22" s="14" t="str">
        <f t="shared" si="3"/>
        <v>M4-NyO-47a-A-1-BR</v>
      </c>
      <c r="AD22" s="14"/>
      <c r="AE22" s="14"/>
      <c r="AF22" s="16" t="s">
        <v>46</v>
      </c>
      <c r="AG22" s="7" t="s">
        <v>47</v>
      </c>
    </row>
    <row r="23" ht="75.0" customHeight="1">
      <c r="A23" s="9" t="s">
        <v>127</v>
      </c>
      <c r="B23" s="8" t="s">
        <v>128</v>
      </c>
      <c r="C23" s="9" t="s">
        <v>67</v>
      </c>
      <c r="D23" s="10" t="s">
        <v>35</v>
      </c>
      <c r="E23" s="9"/>
      <c r="F23" s="11" t="s">
        <v>143</v>
      </c>
      <c r="G23" s="12" t="s">
        <v>135</v>
      </c>
      <c r="H23" s="8"/>
      <c r="I23" s="19" t="s">
        <v>37</v>
      </c>
      <c r="J23" s="9" t="s">
        <v>92</v>
      </c>
      <c r="K23" s="11" t="s">
        <v>144</v>
      </c>
      <c r="L23" s="12" t="s">
        <v>141</v>
      </c>
      <c r="M23" s="19" t="s">
        <v>41</v>
      </c>
      <c r="N23" s="8" t="s">
        <v>131</v>
      </c>
      <c r="O23" s="8" t="s">
        <v>145</v>
      </c>
      <c r="P23" s="13"/>
      <c r="Q23" s="14"/>
      <c r="R23" s="13"/>
      <c r="S23" s="13"/>
      <c r="T23" s="13"/>
      <c r="U23" s="13"/>
      <c r="V23" s="13"/>
      <c r="W23" s="13"/>
      <c r="X23" s="15"/>
      <c r="Y23" s="9" t="s">
        <v>44</v>
      </c>
      <c r="Z23" s="13" t="str">
        <f t="shared" si="1"/>
        <v>{"id":"M4-NyO-47a-A-2-BR","stimulus":"&lt;p&gt;Durante os últimos anos, uma loja de calçados vendeu {{Q1}} sapatos {{Q4}}, {{Q2}} {{Q5}} e {{Q3}} {{Q6}}. A gerente da loja deseja saber qual cor de sapato vendeu mais e qual vendeu menos. Ajude-a completando as lacunas com o número das vendas de cada cor.&lt;/p&gt;","template":"&lt;div style=\"display:flex; justify-content:center;\"&gt;&lt;p&gt;{{response}} &gt; {{response}} &gt;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name":"Q4","label":null,"list":["brancos","vermelhos","azuis","pretos","verdes"]},{"name":"Q5","label":null,"list":["brancos","vermelhos","azuis","pretos","verdes"]},{"name":"Q6","label":null,"list":["brancos","vermelhos","azuis","pretos","verdes"]}],"calculated":[{"name":"A1","label":"{{function}}","function":"math.max({{Q1}}, {{Q2}}, {{Q3}})"},{"name":"A2","label":"{{function}}","function":"{{Q1}}+{{Q2}}+{{Q3}}-math.max({{Q1}}, {{Q2}}, {{Q3}})-math.min({{Q1}}, {{Q2}}, {{Q3}})"},{"name":"A3","label":"{{function}}","function":"math.min({{Q1}}, {{Q2}}, {{Q3}})"}],"uniques":true},"algorithm":{"name":"calculateOperation","params":{"method":"equivLiteral","keyboard":"NUMERICAL"}}}</v>
      </c>
      <c r="AA23" s="11" t="s">
        <v>146</v>
      </c>
      <c r="AB23" s="14" t="str">
        <f t="shared" si="2"/>
        <v>M4-NyO-47a-A-2</v>
      </c>
      <c r="AC23" s="14" t="str">
        <f t="shared" si="3"/>
        <v>M4-NyO-47a-A-2-BR</v>
      </c>
      <c r="AD23" s="14"/>
      <c r="AE23" s="14"/>
      <c r="AF23" s="16" t="s">
        <v>46</v>
      </c>
      <c r="AG23" s="7" t="s">
        <v>47</v>
      </c>
    </row>
    <row r="24" ht="75.0" customHeight="1">
      <c r="A24" s="9" t="s">
        <v>127</v>
      </c>
      <c r="B24" s="8" t="s">
        <v>128</v>
      </c>
      <c r="C24" s="9" t="s">
        <v>67</v>
      </c>
      <c r="D24" s="10" t="s">
        <v>35</v>
      </c>
      <c r="E24" s="9"/>
      <c r="F24" s="11" t="s">
        <v>147</v>
      </c>
      <c r="G24" s="12" t="s">
        <v>148</v>
      </c>
      <c r="H24" s="12"/>
      <c r="I24" s="9"/>
      <c r="J24" s="9" t="s">
        <v>92</v>
      </c>
      <c r="K24" s="12" t="s">
        <v>149</v>
      </c>
      <c r="L24" s="12" t="s">
        <v>150</v>
      </c>
      <c r="M24" s="9" t="s">
        <v>41</v>
      </c>
      <c r="N24" s="12" t="s">
        <v>131</v>
      </c>
      <c r="O24" s="12" t="s">
        <v>145</v>
      </c>
      <c r="P24" s="13"/>
      <c r="Q24" s="14"/>
      <c r="R24" s="13"/>
      <c r="S24" s="13"/>
      <c r="T24" s="13"/>
      <c r="U24" s="13"/>
      <c r="V24" s="13"/>
      <c r="W24" s="13"/>
      <c r="X24" s="15"/>
      <c r="Y24" s="9" t="s">
        <v>44</v>
      </c>
      <c r="Z24" s="13" t="str">
        <f t="shared" si="1"/>
        <v>{"id":"M4-NyO-47a-A-3-BR","stimulus":"&lt;p&gt;Uma gráfica imprimiu {{Q3}} figurinhas de jogadores de futebol, {{Q1}} de jogadores de tênis e {{Q2}} de jogadores de basquete. Para saber de qual esporte foram impressas mais figurinhas, preencha as lacunas para ordenar as quantidades.&lt;/p&gt;","template":"&lt;div style=\"display:flex; justify-content:center;\"&gt;&lt;p&gt;{{response}} &lt; {{response}} &lt;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v>
      </c>
      <c r="AA24" s="11" t="s">
        <v>151</v>
      </c>
      <c r="AB24" s="14" t="str">
        <f t="shared" si="2"/>
        <v>M4-NyO-47a-A-3</v>
      </c>
      <c r="AC24" s="14" t="str">
        <f t="shared" si="3"/>
        <v>M4-NyO-47a-A-3-BR</v>
      </c>
      <c r="AD24" s="14"/>
      <c r="AE24" s="14"/>
      <c r="AF24" s="16" t="s">
        <v>46</v>
      </c>
      <c r="AG24" s="7" t="s">
        <v>47</v>
      </c>
    </row>
    <row r="25" ht="75.0" customHeight="1">
      <c r="A25" s="9" t="s">
        <v>152</v>
      </c>
      <c r="B25" s="12" t="s">
        <v>153</v>
      </c>
      <c r="C25" s="9" t="s">
        <v>34</v>
      </c>
      <c r="D25" s="10" t="s">
        <v>35</v>
      </c>
      <c r="E25" s="9"/>
      <c r="F25" s="11" t="s">
        <v>154</v>
      </c>
      <c r="G25" s="12"/>
      <c r="H25" s="12"/>
      <c r="I25" s="9" t="s">
        <v>84</v>
      </c>
      <c r="J25" s="9" t="s">
        <v>155</v>
      </c>
      <c r="K25" s="12" t="s">
        <v>156</v>
      </c>
      <c r="L25" s="12" t="s">
        <v>157</v>
      </c>
      <c r="M25" s="9" t="s">
        <v>41</v>
      </c>
      <c r="N25" s="8" t="s">
        <v>42</v>
      </c>
      <c r="O25" s="18" t="s">
        <v>43</v>
      </c>
      <c r="P25" s="13"/>
      <c r="Q25" s="14"/>
      <c r="R25" s="13"/>
      <c r="S25" s="13"/>
      <c r="T25" s="13"/>
      <c r="U25" s="13"/>
      <c r="V25" s="13"/>
      <c r="W25" s="13"/>
      <c r="X25" s="15"/>
      <c r="Y25" s="9" t="s">
        <v>44</v>
      </c>
      <c r="Z25" s="13" t="str">
        <f t="shared" si="1"/>
        <v>{"id":"M4-NyO-37a-I-1-BR","stimulus":"&lt;p&gt;Arraste a forma como o número é lido para o local apropiado.&lt;/p&gt;","hint":"&lt;p&gt;A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AA25" s="11" t="s">
        <v>158</v>
      </c>
      <c r="AB25" s="14" t="str">
        <f t="shared" si="2"/>
        <v>M4-NyO-37a-I-1</v>
      </c>
      <c r="AC25" s="14" t="str">
        <f t="shared" si="3"/>
        <v>M4-NyO-37a-I-1-BR</v>
      </c>
      <c r="AD25" s="14"/>
      <c r="AE25" s="14"/>
      <c r="AF25" s="16" t="s">
        <v>46</v>
      </c>
      <c r="AG25" s="7" t="s">
        <v>47</v>
      </c>
    </row>
    <row r="26" ht="75.0" customHeight="1">
      <c r="A26" s="9" t="s">
        <v>152</v>
      </c>
      <c r="B26" s="12" t="s">
        <v>153</v>
      </c>
      <c r="C26" s="9" t="s">
        <v>48</v>
      </c>
      <c r="D26" s="10" t="s">
        <v>35</v>
      </c>
      <c r="E26" s="7"/>
      <c r="F26" s="11" t="s">
        <v>49</v>
      </c>
      <c r="G26" s="12" t="s">
        <v>59</v>
      </c>
      <c r="H26" s="12"/>
      <c r="I26" s="9"/>
      <c r="J26" s="9" t="s">
        <v>51</v>
      </c>
      <c r="K26" s="12" t="s">
        <v>159</v>
      </c>
      <c r="L26" s="12" t="s">
        <v>160</v>
      </c>
      <c r="M26" s="9" t="s">
        <v>41</v>
      </c>
      <c r="N26" s="12" t="s">
        <v>42</v>
      </c>
      <c r="O26" s="12" t="s">
        <v>42</v>
      </c>
      <c r="P26" s="13"/>
      <c r="Q26" s="14"/>
      <c r="R26" s="13"/>
      <c r="S26" s="13"/>
      <c r="T26" s="13"/>
      <c r="U26" s="13"/>
      <c r="V26" s="13"/>
      <c r="W26" s="13"/>
      <c r="X26" s="15"/>
      <c r="Y26" s="9" t="s">
        <v>44</v>
      </c>
      <c r="Z26" s="13" t="str">
        <f t="shared" si="1"/>
        <v>{
    "id": "M4-NyO-37a-E-1-BR",
    "stimulus": "&lt;p&gt;Escreva por extenso o seguinte número.&lt;/p&gt;",
    "template": "&lt;p&gt;{{T1}}: {{response}} {{T2}}&lt;/p&gt;",
    "hint": "&lt;p&gt;A posição de cada algarismo determina a forma como o número é lido.&lt;/p&gt;",
    "feedback": "&lt;p&gt;A posição de cada algarismo determina a forma como o número é lido. Por isso, 30 se lê diferente de 300.&lt;/p&gt;",
    "seed": {
        "parameters": [
            {
                "name": "Q1",
                "label": null,
                "min": 10,
                "max": 20,
                "step": 1
            },
            {
                "name": "Q2",
                "label": null,
                "min": 2,
                "max": 9,
                "step": 1
            },
            {
                "name": "Q3",
                "label": null,
                "min": 3,
                "max": 9,
                "step": 1
            },
            {
                "name": "Q4",
                "label": null,
                "min": 1,
                "max": 9,
                "step": 1
            }
        ],
        "calculated": [
            {
                "name": "T1",
                "label": "{{function}}",
                "function": "{{Q1}}*1000+{{Q2}}*100+{{Q3}}*10+{{Q4}}",
                "temp": true
            },
            {
                "name": "T2",
                "label": "{{function}}",
                "function": "Lemonlib.numToWords({{Q2}}*100+{{Q3}}*10+{{Q4}}, 'pt')",
                "temp": true
            },
            {
                "name": "A1",
                "label": "{{function}}",
                "function": " Lemonlib.numToWords({{Q1}}*1000, 'pt')"
            }
        ],
        "uniques": true
    },
    "algorithm": {
        "name": "calculateOperation",
        "template": "Cloze with text"
    }
}</v>
      </c>
      <c r="AA26" s="12" t="s">
        <v>161</v>
      </c>
      <c r="AB26" s="14" t="str">
        <f t="shared" si="2"/>
        <v>M4-NyO-37a-E-1</v>
      </c>
      <c r="AC26" s="14" t="str">
        <f t="shared" si="3"/>
        <v>M4-NyO-37a-E-1-BR</v>
      </c>
      <c r="AD26" s="14"/>
      <c r="AE26" s="14"/>
      <c r="AF26" s="16" t="s">
        <v>46</v>
      </c>
      <c r="AG26" s="7" t="s">
        <v>47</v>
      </c>
    </row>
    <row r="27" ht="75.0" customHeight="1">
      <c r="A27" s="9" t="s">
        <v>152</v>
      </c>
      <c r="B27" s="12" t="s">
        <v>153</v>
      </c>
      <c r="C27" s="9" t="s">
        <v>48</v>
      </c>
      <c r="D27" s="10" t="s">
        <v>35</v>
      </c>
      <c r="E27" s="7"/>
      <c r="F27" s="11" t="s">
        <v>49</v>
      </c>
      <c r="G27" s="12" t="s">
        <v>162</v>
      </c>
      <c r="H27" s="12"/>
      <c r="I27" s="9"/>
      <c r="J27" s="9" t="s">
        <v>51</v>
      </c>
      <c r="K27" s="12" t="s">
        <v>163</v>
      </c>
      <c r="L27" s="12" t="s">
        <v>164</v>
      </c>
      <c r="M27" s="9" t="s">
        <v>41</v>
      </c>
      <c r="N27" s="12" t="s">
        <v>42</v>
      </c>
      <c r="O27" s="12" t="s">
        <v>42</v>
      </c>
      <c r="P27" s="13"/>
      <c r="Q27" s="14"/>
      <c r="R27" s="13"/>
      <c r="S27" s="13"/>
      <c r="T27" s="13"/>
      <c r="U27" s="13"/>
      <c r="V27" s="13"/>
      <c r="W27" s="13"/>
      <c r="X27" s="15"/>
      <c r="Y27" s="9" t="s">
        <v>44</v>
      </c>
      <c r="Z27" s="13" t="str">
        <f t="shared" si="1"/>
        <v>{
    "id": "M4-NyO-37a-E-2-BR",
    "stimulus": "&lt;p&gt;Escreva por extenso o seguinte número.&lt;/p&gt;",
    "template": "&lt;p&gt;{{T1}}: {{T2}} {{response}} e {{T3}}&lt;/p&gt;",
    "hint": "&lt;p&gt;A posição de cada algarismo determina a forma como o número é lido.&lt;/p&gt;",
    "feedback": "&lt;p&gt;A posição de cada algarismo determina a forma como o número é lido. Por isso, 30 se lê diferente de 300.&lt;/p&gt;",
    "seed": {
        "parameters": [
            {
                "name": "Q1",
                "label": null,
                "min": 10,
                "max": 99,
                "step": 1
            },
            {
                "name": "Q2",
                "label": null,
                "min": 10,
                "max": 99,
                "step": 1
            }
        ],
        "calculated": [
            {
                "name": "T1",
                "function": "{{Q1}}*1000+100+{{Q2}}",
                "temp": true
            },
            {
                "name": "T2",
                "function": "Lemonlib.numToWords({{Q1}}*1000, 'pt')",
                "temp": true
            },
            {
                "name": "T3",
                "function": "Lemonlib.numToWords({{Q2}}, 'pt')",
                "temp": true
            },
            {
                "name": "A1",
                "label": "{{function}}",
                "function": "cento"
            }
        ],
        "uniques": true
    },
    "algorithm": {
        "name": "calculateOperation",
        "template": "Cloze with text"
    }
}</v>
      </c>
      <c r="AA27" s="11" t="s">
        <v>165</v>
      </c>
      <c r="AB27" s="14" t="str">
        <f t="shared" si="2"/>
        <v>M4-NyO-37a-E-2</v>
      </c>
      <c r="AC27" s="14" t="str">
        <f t="shared" si="3"/>
        <v>M4-NyO-37a-E-2-BR</v>
      </c>
      <c r="AD27" s="14"/>
      <c r="AE27" s="14"/>
      <c r="AF27" s="16" t="s">
        <v>46</v>
      </c>
      <c r="AG27" s="7" t="s">
        <v>47</v>
      </c>
    </row>
    <row r="28" ht="75.0" customHeight="1">
      <c r="A28" s="9" t="s">
        <v>152</v>
      </c>
      <c r="B28" s="12" t="s">
        <v>153</v>
      </c>
      <c r="C28" s="9" t="s">
        <v>48</v>
      </c>
      <c r="D28" s="10" t="s">
        <v>35</v>
      </c>
      <c r="E28" s="7"/>
      <c r="F28" s="11" t="s">
        <v>49</v>
      </c>
      <c r="G28" s="12" t="s">
        <v>166</v>
      </c>
      <c r="H28" s="12"/>
      <c r="I28" s="9"/>
      <c r="J28" s="9" t="s">
        <v>51</v>
      </c>
      <c r="K28" s="12" t="s">
        <v>167</v>
      </c>
      <c r="L28" s="12" t="s">
        <v>168</v>
      </c>
      <c r="M28" s="9" t="s">
        <v>41</v>
      </c>
      <c r="N28" s="12" t="s">
        <v>42</v>
      </c>
      <c r="O28" s="12" t="s">
        <v>42</v>
      </c>
      <c r="P28" s="13"/>
      <c r="Q28" s="14"/>
      <c r="R28" s="13"/>
      <c r="S28" s="13"/>
      <c r="T28" s="13"/>
      <c r="U28" s="13"/>
      <c r="V28" s="13"/>
      <c r="W28" s="13"/>
      <c r="X28" s="15"/>
      <c r="Y28" s="9" t="s">
        <v>44</v>
      </c>
      <c r="Z28" s="13" t="str">
        <f t="shared" si="1"/>
        <v>{
    "id": "M4-NyO-37a-E-3-BR",
    "stimulus": "&lt;p&gt;Escreva por extenso o seguinte número.&lt;/p&gt;",
    "template": "&lt;p&gt;{{T1}}: {{T2}} e {{response}} {{T3}}&lt;/p&gt;",
    "hint": "&lt;p&gt;A posição de cada algarismo determina a forma como o número é lido.&lt;/p&gt;",
    "feedback": "&lt;p&gt;A posição de cada algarismo determina a forma como o número é lido. Por isso, 30 se lê diferente de 300.&lt;/p&gt;",
    "seed": {
        "parameters": [
            {
                "name": "Q1",
                "label": null,
                "min": 3,
                "max": 9,
                "step": 1
            },
            {
                "name": "Q2",
                "label": null,
                "min": 2,
                "max": 9,
                "step": 1
            },
            {
                "name": "Q3",
                "label": null,
                "min": 1,
                "max": 999,
                "step": 1
            }
        ],
        "calculated": [
            {
                "name": "T1",
                "function": "{{Q1}}*10000+{{Q2}}*1000+{{Q3}}",
                "temp": true
            },
            {
                "name": "T2",
                "function": "Lemonlib.numToWords({{Q1}}*10, 'pt')",
                "temp": true
            },
            {
                "name": "T3",
                "function": "Lemonlib.numToWords({{Q3}}, 'pt')",
                "temp": true
            },
            {
                "name": "A1",
                "label": "{{function}}",
                "function": "Lemonlib.numToWords({{Q2}}*1000, 'pt')"
            }
        ],
        "uniques": true
    },
    "algorithm": {
        "name": "calculateOperation",
        "template": "Cloze with text"
    }
}</v>
      </c>
      <c r="AA28" s="11" t="s">
        <v>169</v>
      </c>
      <c r="AB28" s="14" t="str">
        <f t="shared" si="2"/>
        <v>M4-NyO-37a-E-3</v>
      </c>
      <c r="AC28" s="14" t="str">
        <f t="shared" si="3"/>
        <v>M4-NyO-37a-E-3-BR</v>
      </c>
      <c r="AD28" s="14"/>
      <c r="AE28" s="14"/>
      <c r="AF28" s="16" t="s">
        <v>46</v>
      </c>
      <c r="AG28" s="7" t="s">
        <v>47</v>
      </c>
    </row>
    <row r="29" ht="75.0" customHeight="1">
      <c r="A29" s="9" t="s">
        <v>152</v>
      </c>
      <c r="B29" s="12" t="s">
        <v>153</v>
      </c>
      <c r="C29" s="9" t="s">
        <v>48</v>
      </c>
      <c r="D29" s="10" t="s">
        <v>35</v>
      </c>
      <c r="E29" s="7"/>
      <c r="F29" s="11" t="s">
        <v>49</v>
      </c>
      <c r="G29" s="11" t="s">
        <v>170</v>
      </c>
      <c r="H29" s="12"/>
      <c r="I29" s="9"/>
      <c r="J29" s="9" t="s">
        <v>51</v>
      </c>
      <c r="K29" s="11" t="s">
        <v>171</v>
      </c>
      <c r="L29" s="11" t="s">
        <v>172</v>
      </c>
      <c r="M29" s="9" t="s">
        <v>41</v>
      </c>
      <c r="N29" s="12" t="s">
        <v>42</v>
      </c>
      <c r="O29" s="12" t="s">
        <v>42</v>
      </c>
      <c r="P29" s="13"/>
      <c r="Q29" s="14"/>
      <c r="R29" s="13"/>
      <c r="S29" s="13"/>
      <c r="T29" s="13"/>
      <c r="U29" s="13"/>
      <c r="V29" s="13"/>
      <c r="W29" s="13"/>
      <c r="X29" s="15"/>
      <c r="Y29" s="9" t="s">
        <v>44</v>
      </c>
      <c r="Z29" s="13" t="str">
        <f t="shared" si="1"/>
        <v>{
    "id": "M4-NyO-37a-E-4-BR",
    "stimulus": "&lt;p&gt;Escreva por extenso o seguinte número.&lt;/p&gt;",
    "template": "&lt;p&gt;{{T1}}: {{response}} mil {{T2}}&lt;/p&gt;",
    "hint": "&lt;p&gt;A posição de cada algarismo determina a forma como o número é lido.&lt;/p&gt;",
    "feedback": "&lt;p&gt;A posição de cada algarismo determina a forma como o número é lido. Por isso, 30 se lê diferente de 300.&lt;/p&gt;",
    "seed": {
        "parameters": [
            {
                "name": "Q1",
                "label": null,
                "min": 10,
                "max": 39,
                "step": 1
            },
            {
                "name": "Q2",
                "label": null,
                "min": 100,
                "max": 999,
                "step": 1
            }
        ],
        "calculated": [
            {
                "name": "T1",
                "function": "{{Q1}}*1000+{{Q2}}",
                "temp": true
            },
            {
                "name": "T2",
                "function": "Lemonlib.numToWords({{Q2}}, 'pt')",
                "temp": true
            },
            {
                "name": "A1",
                "label": "{{function}}",
                "function": "Lemonlib.numToWords({{Q1}}, 'pt')"
            }
        ],
        "uniques": true
    },
    "algorithm": {
        "name": "calculateOperation",
        "template": "Cloze with text"
    }
}</v>
      </c>
      <c r="AA29" s="11" t="s">
        <v>173</v>
      </c>
      <c r="AB29" s="14" t="str">
        <f t="shared" si="2"/>
        <v>M4-NyO-37a-E-4</v>
      </c>
      <c r="AC29" s="14" t="str">
        <f t="shared" si="3"/>
        <v>M4-NyO-37a-E-4-BR</v>
      </c>
      <c r="AD29" s="14"/>
      <c r="AE29" s="14"/>
      <c r="AF29" s="16" t="s">
        <v>46</v>
      </c>
      <c r="AG29" s="7" t="s">
        <v>47</v>
      </c>
    </row>
    <row r="30" ht="75.0" customHeight="1">
      <c r="A30" s="9" t="s">
        <v>152</v>
      </c>
      <c r="B30" s="12" t="s">
        <v>153</v>
      </c>
      <c r="C30" s="9" t="s">
        <v>67</v>
      </c>
      <c r="D30" s="10" t="s">
        <v>35</v>
      </c>
      <c r="E30" s="9"/>
      <c r="F30" s="11" t="s">
        <v>174</v>
      </c>
      <c r="G30" s="11" t="s">
        <v>175</v>
      </c>
      <c r="H30" s="12"/>
      <c r="I30" s="9" t="s">
        <v>84</v>
      </c>
      <c r="J30" s="9" t="s">
        <v>51</v>
      </c>
      <c r="K30" s="11" t="s">
        <v>176</v>
      </c>
      <c r="L30" s="11" t="s">
        <v>177</v>
      </c>
      <c r="M30" s="9" t="s">
        <v>41</v>
      </c>
      <c r="N30" s="8" t="s">
        <v>42</v>
      </c>
      <c r="O30" s="18" t="s">
        <v>43</v>
      </c>
      <c r="P30" s="21"/>
      <c r="Q30" s="16"/>
      <c r="R30" s="22"/>
      <c r="S30" s="22"/>
      <c r="T30" s="22"/>
      <c r="U30" s="22"/>
      <c r="V30" s="22"/>
      <c r="W30" s="23"/>
      <c r="X30" s="24"/>
      <c r="Y30" s="9" t="s">
        <v>44</v>
      </c>
      <c r="Z30" s="13" t="str">
        <f t="shared" si="1"/>
        <v>{
    "id": "M4-NyO-37a-A-1-BR",
    "stimulus": "&lt;p&gt;Em uma cidade vivem {{T1}} pessoas. Escreva esse número por extenso.&lt;/p&gt;",
    "template": "&lt;p&gt;Na cidade vivem {{response}} {{T2}} pessoas.&lt;/p&gt;",
    "hint": "&lt;p&gt;A posição de cada algarismo determina a forma como o número é lido.&lt;/p&gt;",
    "feedback": "&lt;p&gt;A posição de cada algarismo determina a forma como o número é lido. Por isso, 30 se lê diferente de 300.&lt;/p&gt;",
    "seed": {
        "parameters": [
            {
                "name": "Q1",
                "label": null,
                "min": 10,
                "max": 20,
                "step": 1
            },
            {
                "name": "Q2",
                "label": null,
                "min": 2,
                "max": 9,
                "step": 1
            },
            {
                "name": "Q3",
                "label": null,
                "min": 3,
                "max": 9,
                "step": 1
            },
            {
                "name": "Q4",
                "label": null,
                "min": 1,
                "max": 9,
                "step": 1
            }
        ],
        "calculated": [
            {
                "name": "T1",
                "label": "{{function}}",
                "function": "{{Q1}}*1000+{{Q2}}*100+{{Q3}}*10+{{Q4}}",
                "temp": true
            },
            {
                "name": "T2",
                "label": "{{function}}",
                "function": "Lemonlib.numToWords({{Q2}}*100+{{Q3}}*10+{{Q4}}, 'pt', 'female')",
                "temp": true
            },
            {
                "name": "A1",
                "label": "{{function}}",
                "function": " Lemonlib.numToWords({{Q1}}*1000, 'pt', 'female')"
            }
        ],
        "uniques": true
    },
    "algorithm": {
        "name": "calculateOperation",
        "template": "Cloze with text"
    }
}</v>
      </c>
      <c r="AA30" s="12" t="s">
        <v>178</v>
      </c>
      <c r="AB30" s="14" t="str">
        <f t="shared" si="2"/>
        <v>M4-NyO-37a-A-1</v>
      </c>
      <c r="AC30" s="14" t="str">
        <f t="shared" si="3"/>
        <v>M4-NyO-37a-A-1-BR</v>
      </c>
      <c r="AD30" s="16"/>
      <c r="AE30" s="16"/>
      <c r="AF30" s="16" t="s">
        <v>46</v>
      </c>
      <c r="AG30" s="7" t="s">
        <v>47</v>
      </c>
    </row>
    <row r="31" ht="75.0" customHeight="1">
      <c r="A31" s="9" t="s">
        <v>152</v>
      </c>
      <c r="B31" s="12" t="s">
        <v>153</v>
      </c>
      <c r="C31" s="9" t="s">
        <v>67</v>
      </c>
      <c r="D31" s="10" t="s">
        <v>35</v>
      </c>
      <c r="E31" s="9"/>
      <c r="F31" s="11" t="s">
        <v>179</v>
      </c>
      <c r="G31" s="11" t="s">
        <v>180</v>
      </c>
      <c r="H31" s="12"/>
      <c r="I31" s="9" t="s">
        <v>84</v>
      </c>
      <c r="J31" s="9" t="s">
        <v>51</v>
      </c>
      <c r="K31" s="11" t="s">
        <v>181</v>
      </c>
      <c r="L31" s="11" t="s">
        <v>172</v>
      </c>
      <c r="M31" s="9" t="s">
        <v>41</v>
      </c>
      <c r="N31" s="8" t="s">
        <v>42</v>
      </c>
      <c r="O31" s="18" t="s">
        <v>43</v>
      </c>
      <c r="P31" s="21"/>
      <c r="Q31" s="16"/>
      <c r="R31" s="22"/>
      <c r="S31" s="22"/>
      <c r="T31" s="22"/>
      <c r="U31" s="22"/>
      <c r="V31" s="22"/>
      <c r="W31" s="23"/>
      <c r="X31" s="24"/>
      <c r="Y31" s="9" t="s">
        <v>44</v>
      </c>
      <c r="Z31" s="13" t="str">
        <f t="shared" si="1"/>
        <v>{
    "id": "M4-NyO-37a-A-2-BR",
    "stimulus": "&lt;p&gt;No estádio de futebol de uma cidade há espaço para {{T1}} espectadores. Escreva este número por extenso.&lt;/p&gt;",
    "template": "&lt;p&gt;No estádio cabem {{T2}} e {{response}} {{T4}} espectadores.&lt;/p&gt;",
    "hint": "&lt;p&gt;A posição de cada algarismo determina a forma como o número é lido.&lt;/p&gt;",
    "feedback": "&lt;p&gt;A posição de cada algarismo determina a forma como o número é lido. Por isso, 30 se lê diferente de 300.&lt;/p&gt;",
    "seed": {
        "parameters": [
            {
                "name": "Q1",
                "label": null,
                "min": 2,
                "max": 9,
                "step": 1
            },
            {
                "name": "Q2",
                "label": null,
                "min": 3,
                "max": 9,
                "step": 1
            },
            {
                "name": "Q3",
                "label": null,
                "min": 100,
                "max": 999,
                "step": 1
            }
        ],
        "calculated": [
            {
                "name": "T1",
                "label": "{{function}}",
                "function": "{{Q1}}*10000+{{Q2}}*1000+{{Q3}}",
                "temp": true
            },
            {
                "name": "T2",
                "label": "{{function}}",
                "function": "Lemonlib.numToWords({{Q1}}*10, 'pt')",
                "temp": true
            },
            {
                "name": "T3",
                "label": "{{function}}",
                "function": "Lemonlib.numToWords({{Q1}}*10000, 'pt')",
                "temp": true
            },
            {
                "name": "T4",
                "label": "{{function}}",
                "function": "Lemonlib.numToWords({{Q3}}, 'pt')",
                "temp": true
            },
            {
                "name": "A1",
                "label": "{{function}}",
                "function": " Lemonlib.numToWords({{Q2}}*1000, 'pt')"
            }
        ],
        "uniques": true
    },
    "algorithm": {
        "name": "calculateOperation",
        "template": "Cloze with text"
    }
}</v>
      </c>
      <c r="AA31" s="12" t="s">
        <v>182</v>
      </c>
      <c r="AB31" s="14" t="str">
        <f t="shared" si="2"/>
        <v>M4-NyO-37a-A-2</v>
      </c>
      <c r="AC31" s="14" t="str">
        <f t="shared" si="3"/>
        <v>M4-NyO-37a-A-2-BR</v>
      </c>
      <c r="AD31" s="16"/>
      <c r="AE31" s="16"/>
      <c r="AF31" s="16" t="s">
        <v>46</v>
      </c>
      <c r="AG31" s="7" t="s">
        <v>47</v>
      </c>
    </row>
    <row r="32" ht="75.0" customHeight="1">
      <c r="A32" s="9" t="s">
        <v>152</v>
      </c>
      <c r="B32" s="12" t="s">
        <v>153</v>
      </c>
      <c r="C32" s="9" t="s">
        <v>67</v>
      </c>
      <c r="D32" s="10" t="s">
        <v>35</v>
      </c>
      <c r="E32" s="9"/>
      <c r="F32" s="11" t="s">
        <v>183</v>
      </c>
      <c r="G32" s="11" t="s">
        <v>184</v>
      </c>
      <c r="H32" s="12"/>
      <c r="I32" s="9" t="s">
        <v>84</v>
      </c>
      <c r="J32" s="9" t="s">
        <v>51</v>
      </c>
      <c r="K32" s="11" t="s">
        <v>185</v>
      </c>
      <c r="L32" s="11" t="s">
        <v>186</v>
      </c>
      <c r="M32" s="9" t="s">
        <v>41</v>
      </c>
      <c r="N32" s="8" t="s">
        <v>42</v>
      </c>
      <c r="O32" s="18" t="s">
        <v>43</v>
      </c>
      <c r="P32" s="23"/>
      <c r="Q32" s="16"/>
      <c r="R32" s="21"/>
      <c r="S32" s="21"/>
      <c r="T32" s="21"/>
      <c r="U32" s="21"/>
      <c r="V32" s="21"/>
      <c r="W32" s="23"/>
      <c r="X32" s="16"/>
      <c r="Y32" s="9" t="s">
        <v>44</v>
      </c>
      <c r="Z32" s="13" t="str">
        <f t="shared" si="1"/>
        <v>{
    "id": "M4-NyO-37a-A-3-BR",
    "stimulus": "&lt;p&gt;O show de uma cantora foi assistido por {{T1}} pessoas. Escreva este número por extenso.&lt;/p&gt;",
    "template": "&lt;p&gt;Ao show assistiram {{T2}} {{response}} e {{T3}} pessoas.&lt;/p&gt;",
    "hint": "&lt;p&gt;A posição de cada algarismo determina a forma como o número é lido.&lt;/p&gt;",
    "feedback": "&lt;p&gt;A posição de cada algarismo determina a forma como o número é lido. Por isso, 30 se lê diferente de 300.&lt;/p&gt;",
    "seed": {
        "parameters": [
            {
                "name": "Q1",
                "label": null,
                "min": 1,
                "max": 5,
                "step": 2
            },
            {
                "name": "Q5",
                "label": null,
                "min": 3,
                "max": 9,
                "step": 2
            },
            {
                "name": "Q2",
                "label": null,
                "min": 2,
                "max": 9,
                "step": 1
            },
            {
                "name": "Q3",
                "label": null,
                "min": 1,
                "max": 9,
                "step": 1
            },
            {
                "name": "Q4",
                "label": null,
                "min": 1,
                "max": 9,
                "step": 1
            }
        ],
        "calculated": [
            {
                "name": "T1",
                "label": "{{function}}",
                "function": "{{Q1}}*10000+{{Q5}}*1000+{{Q2}}*100+{{Q3}}*10+{{Q4}}",
                "temp": true
            },
            {
                "name": "T2",
                "label": "{{function}}",
                "function": "Lemonlib.numToWords({{Q1}}*10000+{{Q5}}*1000, 'pt', 'female')",
                "temp": true
            },
            {
                "name": "T3",
                "label": "{{function}}",
                "function": "Lemonlib.numToWords({{Q3}}*10+{{Q4}}, 'pt', 'female')",
                "temp": true
            },
            {
                "name": "A1",
                "label": "{{function}}",
                "function": " Lemonlib.numToWords({{Q2}}*100, 'pt', 'female')"
            }
        ],
        "uniques": true
    },
    "algorithm": {
        "name": "calculateOperation",
        "template": "Cloze with text"
    }
}</v>
      </c>
      <c r="AA32" s="12" t="s">
        <v>187</v>
      </c>
      <c r="AB32" s="14" t="str">
        <f t="shared" si="2"/>
        <v>M4-NyO-37a-A-3</v>
      </c>
      <c r="AC32" s="14" t="str">
        <f t="shared" si="3"/>
        <v>M4-NyO-37a-A-3-BR</v>
      </c>
      <c r="AD32" s="16"/>
      <c r="AE32" s="16"/>
      <c r="AF32" s="16" t="s">
        <v>46</v>
      </c>
      <c r="AG32" s="7" t="s">
        <v>47</v>
      </c>
    </row>
    <row r="33" ht="75.0" customHeight="1">
      <c r="A33" s="9" t="s">
        <v>152</v>
      </c>
      <c r="B33" s="12" t="s">
        <v>153</v>
      </c>
      <c r="C33" s="9" t="s">
        <v>67</v>
      </c>
      <c r="D33" s="10" t="s">
        <v>35</v>
      </c>
      <c r="E33" s="9"/>
      <c r="F33" s="11" t="s">
        <v>188</v>
      </c>
      <c r="G33" s="11" t="s">
        <v>189</v>
      </c>
      <c r="H33" s="12"/>
      <c r="I33" s="9" t="s">
        <v>84</v>
      </c>
      <c r="J33" s="9" t="s">
        <v>51</v>
      </c>
      <c r="K33" s="11" t="s">
        <v>190</v>
      </c>
      <c r="L33" s="11" t="s">
        <v>191</v>
      </c>
      <c r="M33" s="9" t="s">
        <v>41</v>
      </c>
      <c r="N33" s="8" t="s">
        <v>42</v>
      </c>
      <c r="O33" s="18" t="s">
        <v>43</v>
      </c>
      <c r="P33" s="23"/>
      <c r="Q33" s="16"/>
      <c r="R33" s="21"/>
      <c r="S33" s="21"/>
      <c r="T33" s="21"/>
      <c r="U33" s="21"/>
      <c r="V33" s="21"/>
      <c r="W33" s="23"/>
      <c r="X33" s="16"/>
      <c r="Y33" s="9" t="s">
        <v>44</v>
      </c>
      <c r="Z33" s="13" t="str">
        <f t="shared" si="1"/>
        <v>{
    "id": "M4-NyO-37a-A-4-BR",
    "stimulus": "&lt;p&gt;Um vídeo em uma rede social recebeu {{T1}} curtidas. Escreva este número por extenso.&lt;/p&gt;",
    "template": "&lt;p&gt;O vídeo teve {{T2}} {{T3}} e {{response}} e {{T4}} curtidas.&lt;/p&gt;",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3,
                "max": 9,
                "step": 1
            },
            {
                "name": "Q3",
                "label": null,
                "min": 3,
                "max": 9,
                "step": 1
            },
            {
                "name": "Q4",
                "label": null,
                "min": 2,
                "max": 9,
                "step": 1
            },
            {
                "name": "Q5",
                "label": null,
                "min": 1,
                "max": 9,
                "step": 1
            }
        ],
        "calculated": [
            {
                "name": "T1",
                "label": "{{function}}",
                "function": "{{Q1}}*10000+{{Q2}}*1000+{{Q3}}*100+{{Q4}}*10+{{Q5}}",
                "temp": true
            },
            {
                "name": "T2",
                "label": "{{function}}",
                "function": "Lemonlib.numToWords({{Q1}}*10000+{{Q2}}*1000, 'pt', 'female')",
                "temp": true
            },
            {
                "name": "T3",
                "label": "{{function}}",
                "function": "Lemonlib.numToWords({{Q3}}*100, 'pt', 'female')",
                "temp": true
            },
            {
                "name": "T4",
                "label": "{{function}}",
                "function": "Lemonlib.numToWords({{Q5}}, 'pt', 'female')",
                "temp": true
            },
            {
                "name": "A1",
                "label": "{{function}}",
                "function": " Lemonlib.numToWords({{Q4}}*10, 'pt', 'female')"
            }
        ],
        "uniques": true
    },
    "algorithm": {
        "name": "calculateOperation",
        "template": "Cloze with text"
    }
}</v>
      </c>
      <c r="AA33" s="12" t="s">
        <v>192</v>
      </c>
      <c r="AB33" s="14" t="str">
        <f t="shared" si="2"/>
        <v>M4-NyO-37a-A-4</v>
      </c>
      <c r="AC33" s="14" t="str">
        <f t="shared" si="3"/>
        <v>M4-NyO-37a-A-4-BR</v>
      </c>
      <c r="AD33" s="16"/>
      <c r="AE33" s="16"/>
      <c r="AF33" s="16" t="s">
        <v>46</v>
      </c>
      <c r="AG33" s="7" t="s">
        <v>47</v>
      </c>
    </row>
    <row r="34" ht="75.0" customHeight="1">
      <c r="A34" s="9" t="s">
        <v>152</v>
      </c>
      <c r="B34" s="12" t="s">
        <v>153</v>
      </c>
      <c r="C34" s="9" t="s">
        <v>67</v>
      </c>
      <c r="D34" s="10" t="s">
        <v>35</v>
      </c>
      <c r="E34" s="9"/>
      <c r="F34" s="11" t="s">
        <v>193</v>
      </c>
      <c r="G34" s="11" t="s">
        <v>194</v>
      </c>
      <c r="H34" s="12"/>
      <c r="I34" s="9" t="s">
        <v>84</v>
      </c>
      <c r="J34" s="9" t="s">
        <v>51</v>
      </c>
      <c r="K34" s="11" t="s">
        <v>176</v>
      </c>
      <c r="L34" s="11" t="s">
        <v>177</v>
      </c>
      <c r="M34" s="9" t="s">
        <v>41</v>
      </c>
      <c r="N34" s="8" t="s">
        <v>42</v>
      </c>
      <c r="O34" s="18" t="s">
        <v>43</v>
      </c>
      <c r="P34" s="23"/>
      <c r="Q34" s="16"/>
      <c r="R34" s="21"/>
      <c r="S34" s="21"/>
      <c r="T34" s="21"/>
      <c r="U34" s="21"/>
      <c r="V34" s="21"/>
      <c r="W34" s="23"/>
      <c r="X34" s="16"/>
      <c r="Y34" s="9" t="s">
        <v>44</v>
      </c>
      <c r="Z34" s="13" t="str">
        <f t="shared" si="1"/>
        <v>{
    "id": "M4-NyO-37a-A-5-BR",
    "stimulus": "&lt;p&gt;Em uma colônia vivem {{T1}} pinguins. Escreva este número por extenso.&lt;/p&gt;",
    "template": "&lt;p&gt;Na colônia vivem {{T2}} {{T3}} e {{response}} pinguins.&lt;/p&gt;",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2,
                "max": 9,
                "step": 1
            },
            {
                "name": "Q3",
                "label": null,
                "min": 3,
                "max": 9,
                "step": 1
            },
            {
                "name": "Q4",
                "label": null,
                "min": 11,
                "max": 29,
                "step": 1
            }
        ],
        "calculated": [
            {
                "name": "T1",
                "label": "{{function}}",
                "function": "{{Q1}}*10000+{{Q2}}*1000+{{Q3}}*100+{{Q4}}",
                "temp": true
            },
            {
                "name": "T2",
                "label": "{{function}}",
                "function": "Lemonlib.numToWords({{Q1}}*10000+{{Q2}}*1000, 'pt')",
                "temp": true
            },
            {
                "name": "T3",
                "label": "{{function}}",
                "function": "Lemonlib.numToWords({{Q3}}*100, 'pt')",
                "temp": true
            },
            {
                "name": "A1",
                "label": "{{function}}",
                "function": " Lemonlib.numToWords({{Q4}}, 'pt')"
            }
        ],
        "uniques": true
    },
    "algorithm": {
        "name": "calculateOperation",
        "template": "Cloze with text"
    }
}</v>
      </c>
      <c r="AA34" s="12" t="s">
        <v>195</v>
      </c>
      <c r="AB34" s="14" t="str">
        <f t="shared" si="2"/>
        <v>M4-NyO-37a-A-5</v>
      </c>
      <c r="AC34" s="14" t="str">
        <f t="shared" si="3"/>
        <v>M4-NyO-37a-A-5-BR</v>
      </c>
      <c r="AD34" s="16"/>
      <c r="AE34" s="16"/>
      <c r="AF34" s="16" t="s">
        <v>46</v>
      </c>
      <c r="AG34" s="7" t="s">
        <v>47</v>
      </c>
    </row>
    <row r="35" ht="75.0" customHeight="1">
      <c r="A35" s="9" t="s">
        <v>152</v>
      </c>
      <c r="B35" s="12" t="s">
        <v>153</v>
      </c>
      <c r="C35" s="9" t="s">
        <v>67</v>
      </c>
      <c r="D35" s="10" t="s">
        <v>35</v>
      </c>
      <c r="E35" s="9"/>
      <c r="F35" s="11" t="s">
        <v>196</v>
      </c>
      <c r="G35" s="11" t="s">
        <v>197</v>
      </c>
      <c r="H35" s="12"/>
      <c r="I35" s="9" t="s">
        <v>84</v>
      </c>
      <c r="J35" s="9" t="s">
        <v>51</v>
      </c>
      <c r="K35" s="11" t="s">
        <v>181</v>
      </c>
      <c r="L35" s="11" t="s">
        <v>172</v>
      </c>
      <c r="M35" s="9" t="s">
        <v>41</v>
      </c>
      <c r="N35" s="8" t="s">
        <v>42</v>
      </c>
      <c r="O35" s="12" t="s">
        <v>42</v>
      </c>
      <c r="P35" s="23"/>
      <c r="Q35" s="16"/>
      <c r="R35" s="21"/>
      <c r="S35" s="21"/>
      <c r="T35" s="21"/>
      <c r="U35" s="21"/>
      <c r="V35" s="21"/>
      <c r="W35" s="23"/>
      <c r="X35" s="16"/>
      <c r="Y35" s="9" t="s">
        <v>44</v>
      </c>
      <c r="Z35" s="13" t="str">
        <f t="shared" si="1"/>
        <v>{
    "id": "M4-NyO-37a-A-6-BR",
    "stimulus": "&lt;p&gt;Os paleontólogos encontraram restos fósseis com {{T1}} anos de idade. Preencha a lacuna.&lt;/p&gt;",
    "template": "&lt;p&gt;Tem {{response}} mil {{T2}} anos.&lt;/p&gt;",
    "hint": "&lt;p&gt;A posição de cada algarismo determina a forma como o número é lido.&lt;/p&gt;",
    "feedback": "&lt;p&gt;A posição de cada algarismo determina a forma como o número é lido. Por isso, 30 se lê diferente de 300.&lt;/p&gt;",
    "seed": {
        "parameters": [
            {
                "name": "Q1",
                "label": null,
                "min": 10,
                "max": 30,
                "step": 1
            },
            {
                "name": "Q2",
                "label": null,
                "min": 100,
                "max": 999,
                "step": 1
            }
        ],
        "calculated": [
            {
                "name": "T1",
                "function": "{{Q1}}*1000+{{Q2}}",
                "temp": true
            },
            {
                "name": "T2",
                "function": "Lemonlib.numToWords({{Q2}}, 'pt')",
                "temp": true
            },
            {
                "name": "A1",
                "label": "{{function}}",
                "function": "Lemonlib.numToWords({{Q1}}, 'pt')"
            }
        ],
        "uniques": true
    },
    "algorithm": {
        "name": "calculateOperation",
        "template": "Cloze with text"
    }
}</v>
      </c>
      <c r="AA35" s="11" t="s">
        <v>198</v>
      </c>
      <c r="AB35" s="14" t="str">
        <f t="shared" si="2"/>
        <v>M4-NyO-37a-A-6</v>
      </c>
      <c r="AC35" s="14" t="str">
        <f t="shared" si="3"/>
        <v>M4-NyO-37a-A-6-BR</v>
      </c>
      <c r="AD35" s="16"/>
      <c r="AE35" s="16"/>
      <c r="AF35" s="16" t="s">
        <v>46</v>
      </c>
      <c r="AG35" s="7" t="s">
        <v>47</v>
      </c>
    </row>
    <row r="36" ht="75.0" customHeight="1">
      <c r="A36" s="9" t="s">
        <v>199</v>
      </c>
      <c r="B36" s="12" t="s">
        <v>200</v>
      </c>
      <c r="C36" s="9" t="s">
        <v>34</v>
      </c>
      <c r="D36" s="10" t="s">
        <v>35</v>
      </c>
      <c r="E36" s="9"/>
      <c r="F36" s="25" t="s">
        <v>201</v>
      </c>
      <c r="G36" s="25"/>
      <c r="H36" s="25"/>
      <c r="I36" s="9" t="s">
        <v>84</v>
      </c>
      <c r="J36" s="9" t="s">
        <v>155</v>
      </c>
      <c r="K36" s="11" t="s">
        <v>156</v>
      </c>
      <c r="L36" s="12" t="s">
        <v>202</v>
      </c>
      <c r="M36" s="9" t="s">
        <v>41</v>
      </c>
      <c r="N36" s="8" t="s">
        <v>42</v>
      </c>
      <c r="O36" s="18" t="s">
        <v>43</v>
      </c>
      <c r="P36" s="21"/>
      <c r="Q36" s="7"/>
      <c r="R36" s="21"/>
      <c r="S36" s="21"/>
      <c r="T36" s="21"/>
      <c r="U36" s="21"/>
      <c r="V36" s="21"/>
      <c r="W36" s="21"/>
      <c r="X36" s="7"/>
      <c r="Y36" s="9" t="s">
        <v>44</v>
      </c>
      <c r="Z36" s="13" t="str">
        <f t="shared" si="1"/>
        <v>{"id":"M4-NyO-37b-I-1-BR","stimulus":"&lt;p&gt;Arraste os números para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AA36" s="11" t="s">
        <v>203</v>
      </c>
      <c r="AB36" s="14" t="str">
        <f t="shared" si="2"/>
        <v>M4-NyO-37b-I-1</v>
      </c>
      <c r="AC36" s="14" t="str">
        <f t="shared" si="3"/>
        <v>M4-NyO-37b-I-1-BR</v>
      </c>
      <c r="AD36" s="16"/>
      <c r="AE36" s="16"/>
      <c r="AF36" s="16" t="s">
        <v>46</v>
      </c>
      <c r="AG36" s="7" t="s">
        <v>47</v>
      </c>
    </row>
    <row r="37" ht="75.0" customHeight="1">
      <c r="A37" s="9" t="s">
        <v>199</v>
      </c>
      <c r="B37" s="12" t="s">
        <v>200</v>
      </c>
      <c r="C37" s="9" t="s">
        <v>48</v>
      </c>
      <c r="D37" s="10" t="s">
        <v>35</v>
      </c>
      <c r="E37" s="9"/>
      <c r="F37" s="12" t="s">
        <v>90</v>
      </c>
      <c r="G37" s="11" t="s">
        <v>204</v>
      </c>
      <c r="H37" s="12"/>
      <c r="I37" s="9" t="s">
        <v>84</v>
      </c>
      <c r="J37" s="9" t="s">
        <v>92</v>
      </c>
      <c r="K37" s="12" t="s">
        <v>205</v>
      </c>
      <c r="L37" s="12" t="s">
        <v>206</v>
      </c>
      <c r="M37" s="9" t="s">
        <v>41</v>
      </c>
      <c r="N37" s="8" t="s">
        <v>42</v>
      </c>
      <c r="O37" s="18" t="s">
        <v>43</v>
      </c>
      <c r="P37" s="21"/>
      <c r="Q37" s="7"/>
      <c r="R37" s="21"/>
      <c r="S37" s="21"/>
      <c r="T37" s="21"/>
      <c r="U37" s="21"/>
      <c r="V37" s="21"/>
      <c r="W37" s="21"/>
      <c r="X37" s="7"/>
      <c r="Y37" s="9" t="s">
        <v>44</v>
      </c>
      <c r="Z37" s="13" t="str">
        <f t="shared" si="1"/>
        <v>{"id":"M4-NyO-37b-E-1-BR","stimulus":"&lt;p&gt;Escreva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37" s="11" t="s">
        <v>207</v>
      </c>
      <c r="AB37" s="14" t="str">
        <f t="shared" si="2"/>
        <v>M4-NyO-37b-E-1</v>
      </c>
      <c r="AC37" s="14" t="str">
        <f t="shared" si="3"/>
        <v>M4-NyO-37b-E-1-BR</v>
      </c>
      <c r="AD37" s="16"/>
      <c r="AE37" s="16"/>
      <c r="AF37" s="16" t="s">
        <v>46</v>
      </c>
      <c r="AG37" s="7" t="s">
        <v>47</v>
      </c>
    </row>
    <row r="38" ht="75.0" customHeight="1">
      <c r="A38" s="9" t="s">
        <v>199</v>
      </c>
      <c r="B38" s="12" t="s">
        <v>200</v>
      </c>
      <c r="C38" s="9" t="s">
        <v>67</v>
      </c>
      <c r="D38" s="10" t="s">
        <v>35</v>
      </c>
      <c r="E38" s="9"/>
      <c r="F38" s="11" t="s">
        <v>208</v>
      </c>
      <c r="G38" s="11" t="s">
        <v>209</v>
      </c>
      <c r="H38" s="12"/>
      <c r="I38" s="9" t="s">
        <v>84</v>
      </c>
      <c r="J38" s="9" t="s">
        <v>92</v>
      </c>
      <c r="K38" s="12" t="s">
        <v>205</v>
      </c>
      <c r="L38" s="12" t="s">
        <v>210</v>
      </c>
      <c r="M38" s="9" t="s">
        <v>41</v>
      </c>
      <c r="N38" s="8" t="s">
        <v>42</v>
      </c>
      <c r="O38" s="18" t="s">
        <v>43</v>
      </c>
      <c r="P38" s="21"/>
      <c r="Q38" s="7"/>
      <c r="R38" s="21"/>
      <c r="S38" s="21"/>
      <c r="T38" s="21"/>
      <c r="U38" s="21"/>
      <c r="V38" s="21"/>
      <c r="W38" s="21"/>
      <c r="X38" s="7"/>
      <c r="Y38" s="9" t="s">
        <v>44</v>
      </c>
      <c r="Z38" s="13" t="str">
        <f t="shared" si="1"/>
        <v>{"id":"M4-NyO-37b-A-1-BR","stimulus":"&lt;p&gt;Em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38" s="11" t="s">
        <v>211</v>
      </c>
      <c r="AB38" s="14" t="str">
        <f t="shared" si="2"/>
        <v>M4-NyO-37b-A-1</v>
      </c>
      <c r="AC38" s="14" t="str">
        <f t="shared" si="3"/>
        <v>M4-NyO-37b-A-1-BR</v>
      </c>
      <c r="AD38" s="16"/>
      <c r="AE38" s="16"/>
      <c r="AF38" s="16" t="s">
        <v>46</v>
      </c>
      <c r="AG38" s="7" t="s">
        <v>47</v>
      </c>
    </row>
    <row r="39" ht="75.0" customHeight="1">
      <c r="A39" s="9" t="s">
        <v>199</v>
      </c>
      <c r="B39" s="12" t="s">
        <v>200</v>
      </c>
      <c r="C39" s="9" t="s">
        <v>67</v>
      </c>
      <c r="D39" s="10" t="s">
        <v>35</v>
      </c>
      <c r="E39" s="9"/>
      <c r="F39" s="11" t="s">
        <v>212</v>
      </c>
      <c r="G39" s="11" t="s">
        <v>213</v>
      </c>
      <c r="H39" s="12"/>
      <c r="I39" s="9" t="s">
        <v>84</v>
      </c>
      <c r="J39" s="9" t="s">
        <v>92</v>
      </c>
      <c r="K39" s="12" t="s">
        <v>214</v>
      </c>
      <c r="L39" s="12" t="s">
        <v>210</v>
      </c>
      <c r="M39" s="9" t="s">
        <v>41</v>
      </c>
      <c r="N39" s="8" t="s">
        <v>42</v>
      </c>
      <c r="O39" s="18" t="s">
        <v>43</v>
      </c>
      <c r="P39" s="21"/>
      <c r="Q39" s="7"/>
      <c r="R39" s="21"/>
      <c r="S39" s="21"/>
      <c r="T39" s="21"/>
      <c r="U39" s="21"/>
      <c r="V39" s="21"/>
      <c r="W39" s="21"/>
      <c r="X39" s="7"/>
      <c r="Y39" s="9" t="s">
        <v>44</v>
      </c>
      <c r="Z39" s="13" t="str">
        <f t="shared" si="1"/>
        <v>{"id":"M4-NyO-37b-A-2-BR","stimulus":"&lt;p&gt;Em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AA39" s="11" t="s">
        <v>215</v>
      </c>
      <c r="AB39" s="14" t="str">
        <f t="shared" si="2"/>
        <v>M4-NyO-37b-A-2</v>
      </c>
      <c r="AC39" s="14" t="str">
        <f t="shared" si="3"/>
        <v>M4-NyO-37b-A-2-BR</v>
      </c>
      <c r="AD39" s="16"/>
      <c r="AE39" s="16"/>
      <c r="AF39" s="16" t="s">
        <v>46</v>
      </c>
      <c r="AG39" s="7" t="s">
        <v>47</v>
      </c>
    </row>
    <row r="40" ht="75.0" customHeight="1">
      <c r="A40" s="9" t="s">
        <v>199</v>
      </c>
      <c r="B40" s="12" t="s">
        <v>200</v>
      </c>
      <c r="C40" s="9" t="s">
        <v>67</v>
      </c>
      <c r="D40" s="10" t="s">
        <v>35</v>
      </c>
      <c r="E40" s="9"/>
      <c r="F40" s="11" t="s">
        <v>216</v>
      </c>
      <c r="G40" s="11" t="s">
        <v>217</v>
      </c>
      <c r="H40" s="12"/>
      <c r="I40" s="9" t="s">
        <v>84</v>
      </c>
      <c r="J40" s="9" t="s">
        <v>92</v>
      </c>
      <c r="K40" s="12" t="s">
        <v>218</v>
      </c>
      <c r="L40" s="12" t="s">
        <v>210</v>
      </c>
      <c r="M40" s="9" t="s">
        <v>41</v>
      </c>
      <c r="N40" s="8" t="s">
        <v>42</v>
      </c>
      <c r="O40" s="18" t="s">
        <v>43</v>
      </c>
      <c r="P40" s="21"/>
      <c r="Q40" s="7"/>
      <c r="R40" s="21"/>
      <c r="S40" s="21"/>
      <c r="T40" s="21"/>
      <c r="U40" s="21"/>
      <c r="V40" s="21"/>
      <c r="W40" s="21"/>
      <c r="X40" s="7"/>
      <c r="Y40" s="9" t="s">
        <v>44</v>
      </c>
      <c r="Z40" s="13" t="str">
        <f t="shared" si="1"/>
        <v>{"id":"M4-NyO-37b-A-3-BR","stimulus":"&lt;p&gt;Em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AA40" s="11" t="s">
        <v>219</v>
      </c>
      <c r="AB40" s="14" t="str">
        <f t="shared" si="2"/>
        <v>M4-NyO-37b-A-3</v>
      </c>
      <c r="AC40" s="14" t="str">
        <f t="shared" si="3"/>
        <v>M4-NyO-37b-A-3-BR</v>
      </c>
      <c r="AD40" s="16"/>
      <c r="AE40" s="16"/>
      <c r="AF40" s="16" t="s">
        <v>46</v>
      </c>
      <c r="AG40" s="7" t="s">
        <v>47</v>
      </c>
    </row>
    <row r="41" ht="75.0" customHeight="1">
      <c r="A41" s="9" t="s">
        <v>199</v>
      </c>
      <c r="B41" s="12" t="s">
        <v>200</v>
      </c>
      <c r="C41" s="9" t="s">
        <v>67</v>
      </c>
      <c r="D41" s="10" t="s">
        <v>35</v>
      </c>
      <c r="E41" s="9"/>
      <c r="F41" s="11" t="s">
        <v>220</v>
      </c>
      <c r="G41" s="11" t="s">
        <v>221</v>
      </c>
      <c r="H41" s="12"/>
      <c r="I41" s="9" t="s">
        <v>84</v>
      </c>
      <c r="J41" s="9" t="s">
        <v>92</v>
      </c>
      <c r="K41" s="12" t="s">
        <v>222</v>
      </c>
      <c r="L41" s="12" t="s">
        <v>210</v>
      </c>
      <c r="M41" s="9" t="s">
        <v>41</v>
      </c>
      <c r="N41" s="8" t="s">
        <v>42</v>
      </c>
      <c r="O41" s="18" t="s">
        <v>43</v>
      </c>
      <c r="P41" s="21"/>
      <c r="Q41" s="7"/>
      <c r="R41" s="21"/>
      <c r="S41" s="21"/>
      <c r="T41" s="21"/>
      <c r="U41" s="21"/>
      <c r="V41" s="21"/>
      <c r="W41" s="21"/>
      <c r="X41" s="7"/>
      <c r="Y41" s="9" t="s">
        <v>44</v>
      </c>
      <c r="Z41" s="13" t="str">
        <f t="shared" si="1"/>
        <v>{"id":"M4-NyO-37b-A-4-BR","stimulus":"&lt;p&gt;Acredita-se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AA41" s="11" t="s">
        <v>223</v>
      </c>
      <c r="AB41" s="14" t="str">
        <f t="shared" si="2"/>
        <v>M4-NyO-37b-A-4</v>
      </c>
      <c r="AC41" s="14" t="str">
        <f t="shared" si="3"/>
        <v>M4-NyO-37b-A-4-BR</v>
      </c>
      <c r="AD41" s="16"/>
      <c r="AE41" s="16"/>
      <c r="AF41" s="16" t="s">
        <v>46</v>
      </c>
      <c r="AG41" s="7" t="s">
        <v>47</v>
      </c>
    </row>
    <row r="42" ht="75.0" customHeight="1">
      <c r="A42" s="9" t="s">
        <v>199</v>
      </c>
      <c r="B42" s="26" t="s">
        <v>200</v>
      </c>
      <c r="C42" s="9" t="s">
        <v>67</v>
      </c>
      <c r="D42" s="10" t="s">
        <v>35</v>
      </c>
      <c r="E42" s="9"/>
      <c r="F42" s="12" t="s">
        <v>224</v>
      </c>
      <c r="G42" s="11" t="s">
        <v>225</v>
      </c>
      <c r="H42" s="12"/>
      <c r="I42" s="9" t="s">
        <v>84</v>
      </c>
      <c r="J42" s="9" t="s">
        <v>92</v>
      </c>
      <c r="K42" s="12" t="s">
        <v>205</v>
      </c>
      <c r="L42" s="12" t="s">
        <v>210</v>
      </c>
      <c r="M42" s="9" t="s">
        <v>41</v>
      </c>
      <c r="N42" s="8" t="s">
        <v>42</v>
      </c>
      <c r="O42" s="18" t="s">
        <v>43</v>
      </c>
      <c r="P42" s="23"/>
      <c r="Q42" s="16"/>
      <c r="R42" s="23"/>
      <c r="S42" s="23"/>
      <c r="T42" s="23"/>
      <c r="U42" s="23"/>
      <c r="V42" s="23"/>
      <c r="W42" s="23"/>
      <c r="X42" s="16"/>
      <c r="Y42" s="9" t="s">
        <v>44</v>
      </c>
      <c r="Z42" s="13" t="str">
        <f t="shared" si="1"/>
        <v>{"id":"M4-NyO-37b-A-5-BR","stimulus":"&lt;p&gt;Em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42" s="11" t="s">
        <v>226</v>
      </c>
      <c r="AB42" s="14" t="str">
        <f t="shared" si="2"/>
        <v>M4-NyO-37b-A-5</v>
      </c>
      <c r="AC42" s="14" t="str">
        <f t="shared" si="3"/>
        <v>M4-NyO-37b-A-5-BR</v>
      </c>
      <c r="AD42" s="16"/>
      <c r="AE42" s="16"/>
      <c r="AF42" s="16" t="s">
        <v>46</v>
      </c>
      <c r="AG42" s="7" t="s">
        <v>47</v>
      </c>
    </row>
    <row r="43" ht="75.0" customHeight="1">
      <c r="A43" s="9" t="s">
        <v>227</v>
      </c>
      <c r="B43" s="18" t="s">
        <v>228</v>
      </c>
      <c r="C43" s="9" t="s">
        <v>34</v>
      </c>
      <c r="D43" s="10" t="s">
        <v>35</v>
      </c>
      <c r="E43" s="9"/>
      <c r="F43" s="12" t="s">
        <v>229</v>
      </c>
      <c r="G43" s="8"/>
      <c r="H43" s="9" t="s">
        <v>84</v>
      </c>
      <c r="I43" s="9" t="s">
        <v>84</v>
      </c>
      <c r="J43" s="9" t="s">
        <v>110</v>
      </c>
      <c r="K43" s="12" t="s">
        <v>230</v>
      </c>
      <c r="L43" s="12"/>
      <c r="M43" s="9" t="s">
        <v>41</v>
      </c>
      <c r="N43" s="11" t="s">
        <v>231</v>
      </c>
      <c r="O43" s="11" t="s">
        <v>232</v>
      </c>
      <c r="P43" s="23"/>
      <c r="Q43" s="16"/>
      <c r="R43" s="23"/>
      <c r="S43" s="23"/>
      <c r="T43" s="23"/>
      <c r="U43" s="23"/>
      <c r="V43" s="23"/>
      <c r="W43" s="23"/>
      <c r="X43" s="16"/>
      <c r="Y43" s="9" t="s">
        <v>44</v>
      </c>
      <c r="Z43" s="13" t="str">
        <f t="shared" si="1"/>
        <v>{"id":"M4-NyO-37c-I-1-BR","stimulus":"&lt;p&gt;Indique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AA43" s="12" t="s">
        <v>233</v>
      </c>
      <c r="AB43" s="14" t="str">
        <f t="shared" si="2"/>
        <v>M4-NyO-37c-I-1</v>
      </c>
      <c r="AC43" s="14" t="str">
        <f t="shared" si="3"/>
        <v>M4-NyO-37c-I-1-BR</v>
      </c>
      <c r="AD43" s="16"/>
      <c r="AE43" s="16"/>
      <c r="AF43" s="16" t="s">
        <v>46</v>
      </c>
      <c r="AG43" s="7" t="s">
        <v>47</v>
      </c>
    </row>
    <row r="44" ht="75.0" customHeight="1">
      <c r="A44" s="9" t="s">
        <v>227</v>
      </c>
      <c r="B44" s="18" t="s">
        <v>228</v>
      </c>
      <c r="C44" s="9" t="s">
        <v>48</v>
      </c>
      <c r="D44" s="10" t="s">
        <v>35</v>
      </c>
      <c r="E44" s="9"/>
      <c r="F44" s="12" t="s">
        <v>234</v>
      </c>
      <c r="G44" s="8" t="s">
        <v>235</v>
      </c>
      <c r="H44" s="9" t="s">
        <v>84</v>
      </c>
      <c r="I44" s="9" t="s">
        <v>84</v>
      </c>
      <c r="J44" s="9" t="s">
        <v>92</v>
      </c>
      <c r="K44" s="12" t="s">
        <v>236</v>
      </c>
      <c r="L44" s="12" t="s">
        <v>237</v>
      </c>
      <c r="M44" s="9" t="s">
        <v>41</v>
      </c>
      <c r="N44" s="12" t="s">
        <v>238</v>
      </c>
      <c r="O44" s="12" t="s">
        <v>238</v>
      </c>
      <c r="P44" s="23"/>
      <c r="Q44" s="16"/>
      <c r="R44" s="23"/>
      <c r="S44" s="23"/>
      <c r="T44" s="23"/>
      <c r="U44" s="23"/>
      <c r="V44" s="23"/>
      <c r="W44" s="23"/>
      <c r="X44" s="16"/>
      <c r="Y44" s="9" t="s">
        <v>44</v>
      </c>
      <c r="Z44" s="13" t="str">
        <f t="shared" si="1"/>
        <v>{"id":"M4-NyO-37c-E-1-BR","stimulus":"&lt;p&gt;Decomponha o número a seguir. Escreva primeiro as dezenas de milhar e, por último, as unidades.&lt;/p&gt;","template":"&lt;p style=\"text-align: center\"&gt;{{Q0}}{{Q1}}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AA44" s="11" t="s">
        <v>239</v>
      </c>
      <c r="AB44" s="14" t="str">
        <f t="shared" si="2"/>
        <v>M4-NyO-37c-E-1</v>
      </c>
      <c r="AC44" s="14" t="str">
        <f t="shared" si="3"/>
        <v>M4-NyO-37c-E-1-BR</v>
      </c>
      <c r="AD44" s="16"/>
      <c r="AE44" s="16"/>
      <c r="AF44" s="16" t="s">
        <v>46</v>
      </c>
      <c r="AG44" s="7" t="s">
        <v>47</v>
      </c>
    </row>
    <row r="45" ht="75.0" customHeight="1">
      <c r="A45" s="9" t="s">
        <v>227</v>
      </c>
      <c r="B45" s="18" t="s">
        <v>228</v>
      </c>
      <c r="C45" s="9" t="s">
        <v>67</v>
      </c>
      <c r="D45" s="10" t="s">
        <v>35</v>
      </c>
      <c r="E45" s="9"/>
      <c r="F45" s="12" t="s">
        <v>240</v>
      </c>
      <c r="G45" s="12" t="s">
        <v>109</v>
      </c>
      <c r="H45" s="9" t="s">
        <v>84</v>
      </c>
      <c r="I45" s="9" t="s">
        <v>84</v>
      </c>
      <c r="J45" s="9" t="s">
        <v>92</v>
      </c>
      <c r="K45" s="12" t="s">
        <v>241</v>
      </c>
      <c r="L45" s="20" t="s">
        <v>242</v>
      </c>
      <c r="M45" s="9" t="s">
        <v>41</v>
      </c>
      <c r="N45" s="12" t="s">
        <v>243</v>
      </c>
      <c r="O45" s="11" t="s">
        <v>244</v>
      </c>
      <c r="P45" s="23"/>
      <c r="Q45" s="16"/>
      <c r="R45" s="23"/>
      <c r="S45" s="23"/>
      <c r="T45" s="23"/>
      <c r="U45" s="23"/>
      <c r="V45" s="23"/>
      <c r="W45" s="23"/>
      <c r="X45" s="16"/>
      <c r="Y45" s="9" t="s">
        <v>44</v>
      </c>
      <c r="Z45" s="13" t="str">
        <f t="shared" si="1"/>
        <v>{"id":"M4-NyO-37c-A-1-BR","stimulus":"&lt;p&gt;Um clube de futebol tem {{T1}} membros. Decomponha esse número seguindo este exemplo: 534 = 5 × 100 + 3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45" s="11" t="s">
        <v>245</v>
      </c>
      <c r="AB45" s="14" t="str">
        <f t="shared" si="2"/>
        <v>M4-NyO-37c-A-1</v>
      </c>
      <c r="AC45" s="14" t="str">
        <f t="shared" si="3"/>
        <v>M4-NyO-37c-A-1-BR</v>
      </c>
      <c r="AD45" s="16"/>
      <c r="AE45" s="16"/>
      <c r="AF45" s="16" t="s">
        <v>46</v>
      </c>
      <c r="AG45" s="7" t="s">
        <v>47</v>
      </c>
    </row>
    <row r="46" ht="75.0" customHeight="1">
      <c r="A46" s="9" t="s">
        <v>227</v>
      </c>
      <c r="B46" s="18" t="s">
        <v>228</v>
      </c>
      <c r="C46" s="9" t="s">
        <v>67</v>
      </c>
      <c r="D46" s="10" t="s">
        <v>35</v>
      </c>
      <c r="E46" s="9"/>
      <c r="F46" s="11" t="s">
        <v>246</v>
      </c>
      <c r="G46" s="12" t="s">
        <v>109</v>
      </c>
      <c r="H46" s="12"/>
      <c r="I46" s="9" t="s">
        <v>84</v>
      </c>
      <c r="J46" s="9" t="s">
        <v>92</v>
      </c>
      <c r="K46" s="12" t="s">
        <v>241</v>
      </c>
      <c r="L46" s="11" t="s">
        <v>247</v>
      </c>
      <c r="M46" s="9" t="s">
        <v>41</v>
      </c>
      <c r="N46" s="12" t="s">
        <v>243</v>
      </c>
      <c r="O46" s="11" t="s">
        <v>244</v>
      </c>
      <c r="P46" s="23"/>
      <c r="Q46" s="16"/>
      <c r="R46" s="23"/>
      <c r="S46" s="23"/>
      <c r="T46" s="23"/>
      <c r="U46" s="23"/>
      <c r="V46" s="23"/>
      <c r="W46" s="23"/>
      <c r="X46" s="16"/>
      <c r="Y46" s="9" t="s">
        <v>44</v>
      </c>
      <c r="Z46" s="13" t="str">
        <f t="shared" si="1"/>
        <v>{"id":"M4-NyO-37c-A-2-BR","stimulus":"&lt;p&gt;Foram vendidas {{T1}} unidades de um novo sorvete em um único dia. Decomponha esse número seguindo este exemplo: 975 = 9 × 100 + 7 × 10 + 5.&lt;/p&gt;","template":"&lt;p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46" s="11" t="s">
        <v>248</v>
      </c>
      <c r="AB46" s="14" t="str">
        <f t="shared" si="2"/>
        <v>M4-NyO-37c-A-2</v>
      </c>
      <c r="AC46" s="14" t="str">
        <f t="shared" si="3"/>
        <v>M4-NyO-37c-A-2-BR</v>
      </c>
      <c r="AD46" s="16"/>
      <c r="AE46" s="16"/>
      <c r="AF46" s="16" t="s">
        <v>46</v>
      </c>
      <c r="AG46" s="7" t="s">
        <v>47</v>
      </c>
    </row>
    <row r="47" ht="75.0" customHeight="1">
      <c r="A47" s="9" t="s">
        <v>227</v>
      </c>
      <c r="B47" s="18" t="s">
        <v>228</v>
      </c>
      <c r="C47" s="9" t="s">
        <v>67</v>
      </c>
      <c r="D47" s="10" t="s">
        <v>35</v>
      </c>
      <c r="E47" s="9"/>
      <c r="F47" s="11" t="s">
        <v>249</v>
      </c>
      <c r="G47" s="12" t="s">
        <v>109</v>
      </c>
      <c r="H47" s="12"/>
      <c r="I47" s="9" t="s">
        <v>84</v>
      </c>
      <c r="J47" s="9" t="s">
        <v>92</v>
      </c>
      <c r="K47" s="12" t="s">
        <v>241</v>
      </c>
      <c r="L47" s="11" t="s">
        <v>247</v>
      </c>
      <c r="M47" s="9" t="s">
        <v>41</v>
      </c>
      <c r="N47" s="12" t="s">
        <v>243</v>
      </c>
      <c r="O47" s="11" t="s">
        <v>244</v>
      </c>
      <c r="P47" s="23"/>
      <c r="Q47" s="16"/>
      <c r="R47" s="23"/>
      <c r="S47" s="23"/>
      <c r="T47" s="23"/>
      <c r="U47" s="23"/>
      <c r="V47" s="23"/>
      <c r="W47" s="23"/>
      <c r="X47" s="16"/>
      <c r="Y47" s="9" t="s">
        <v>44</v>
      </c>
      <c r="Z47" s="13" t="str">
        <f t="shared" si="1"/>
        <v>{"id":"M4-NyO-37c-A-3-BR","stimulus":"&lt;p&gt;Em uma determinada cidade, estima-se que existam {{T1}} motocicletas. Decomponha esse número seguindo este exemplo: 231 = 3 × 100 + 2 × 10 + 1.&lt;/p&gt;","template":"&lt;p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47" s="11" t="s">
        <v>250</v>
      </c>
      <c r="AB47" s="14" t="str">
        <f t="shared" si="2"/>
        <v>M4-NyO-37c-A-3</v>
      </c>
      <c r="AC47" s="14" t="str">
        <f t="shared" si="3"/>
        <v>M4-NyO-37c-A-3-BR</v>
      </c>
      <c r="AD47" s="16"/>
      <c r="AE47" s="16"/>
      <c r="AF47" s="16" t="s">
        <v>46</v>
      </c>
      <c r="AG47" s="7" t="s">
        <v>47</v>
      </c>
    </row>
    <row r="48" ht="75.0" customHeight="1">
      <c r="A48" s="9" t="s">
        <v>227</v>
      </c>
      <c r="B48" s="18" t="s">
        <v>228</v>
      </c>
      <c r="C48" s="9" t="s">
        <v>67</v>
      </c>
      <c r="D48" s="10" t="s">
        <v>35</v>
      </c>
      <c r="E48" s="9"/>
      <c r="F48" s="12" t="s">
        <v>251</v>
      </c>
      <c r="G48" s="12" t="s">
        <v>109</v>
      </c>
      <c r="H48" s="12"/>
      <c r="I48" s="9" t="s">
        <v>84</v>
      </c>
      <c r="J48" s="9" t="s">
        <v>92</v>
      </c>
      <c r="K48" s="12" t="s">
        <v>241</v>
      </c>
      <c r="L48" s="11" t="s">
        <v>247</v>
      </c>
      <c r="M48" s="9" t="s">
        <v>41</v>
      </c>
      <c r="N48" s="12" t="s">
        <v>243</v>
      </c>
      <c r="O48" s="11" t="s">
        <v>244</v>
      </c>
      <c r="P48" s="23"/>
      <c r="Q48" s="16"/>
      <c r="R48" s="23"/>
      <c r="S48" s="23"/>
      <c r="T48" s="23"/>
      <c r="U48" s="23"/>
      <c r="V48" s="23"/>
      <c r="W48" s="23"/>
      <c r="X48" s="16"/>
      <c r="Y48" s="9" t="s">
        <v>44</v>
      </c>
      <c r="Z48" s="13" t="str">
        <f t="shared" si="1"/>
        <v>{"id":"M4-NyO-37c-A-4-BR","stimulus":"&lt;p&gt;Um aplicativo de celular obteve {{T1}} &lt;i&gt;downloads&lt;/i&gt;. Decomponha esse número seguindo este exemplo: 556 = 5 × 100 + 5 × 10 + 6.&lt;/p&gt;","template":"&lt;p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48" s="11" t="s">
        <v>252</v>
      </c>
      <c r="AB48" s="14" t="str">
        <f t="shared" si="2"/>
        <v>M4-NyO-37c-A-4</v>
      </c>
      <c r="AC48" s="14" t="str">
        <f t="shared" si="3"/>
        <v>M4-NyO-37c-A-4-BR</v>
      </c>
      <c r="AD48" s="16"/>
      <c r="AE48" s="16"/>
      <c r="AF48" s="16" t="s">
        <v>46</v>
      </c>
      <c r="AG48" s="7" t="s">
        <v>47</v>
      </c>
    </row>
    <row r="49" ht="75.0" customHeight="1">
      <c r="A49" s="9" t="s">
        <v>227</v>
      </c>
      <c r="B49" s="18" t="s">
        <v>228</v>
      </c>
      <c r="C49" s="9" t="s">
        <v>67</v>
      </c>
      <c r="D49" s="10" t="s">
        <v>35</v>
      </c>
      <c r="E49" s="9"/>
      <c r="F49" s="12" t="s">
        <v>253</v>
      </c>
      <c r="G49" s="12" t="s">
        <v>109</v>
      </c>
      <c r="H49" s="12"/>
      <c r="I49" s="9" t="s">
        <v>84</v>
      </c>
      <c r="J49" s="9" t="s">
        <v>92</v>
      </c>
      <c r="K49" s="12" t="s">
        <v>241</v>
      </c>
      <c r="L49" s="11" t="s">
        <v>247</v>
      </c>
      <c r="M49" s="9" t="s">
        <v>41</v>
      </c>
      <c r="N49" s="12" t="s">
        <v>243</v>
      </c>
      <c r="O49" s="11" t="s">
        <v>244</v>
      </c>
      <c r="P49" s="23"/>
      <c r="Q49" s="16"/>
      <c r="R49" s="23"/>
      <c r="S49" s="23"/>
      <c r="T49" s="23"/>
      <c r="U49" s="23"/>
      <c r="V49" s="23"/>
      <c r="W49" s="23"/>
      <c r="X49" s="16"/>
      <c r="Y49" s="9" t="s">
        <v>44</v>
      </c>
      <c r="Z49" s="13" t="str">
        <f t="shared" si="1"/>
        <v>{"id":"M4-NyO-37c-A-5-BR","stimulus":"&lt;p&gt;Uma rede de academias tem {{T1}} assinantes em todo o país. Decomponha esse número seguindo este exemplo: 874 = 8 × 100 + 7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49" s="11" t="s">
        <v>254</v>
      </c>
      <c r="AB49" s="14" t="str">
        <f t="shared" si="2"/>
        <v>M4-NyO-37c-A-5</v>
      </c>
      <c r="AC49" s="14" t="str">
        <f t="shared" si="3"/>
        <v>M4-NyO-37c-A-5-BR</v>
      </c>
      <c r="AD49" s="16"/>
      <c r="AE49" s="16"/>
      <c r="AF49" s="16" t="s">
        <v>46</v>
      </c>
      <c r="AG49" s="7" t="s">
        <v>47</v>
      </c>
    </row>
    <row r="50" ht="75.0" customHeight="1">
      <c r="A50" s="9" t="s">
        <v>255</v>
      </c>
      <c r="B50" s="12" t="s">
        <v>256</v>
      </c>
      <c r="C50" s="9" t="s">
        <v>34</v>
      </c>
      <c r="D50" s="10" t="s">
        <v>35</v>
      </c>
      <c r="E50" s="7"/>
      <c r="F50" s="25" t="s">
        <v>257</v>
      </c>
      <c r="G50" s="25"/>
      <c r="H50" s="25"/>
      <c r="I50" s="9" t="s">
        <v>84</v>
      </c>
      <c r="J50" s="9" t="s">
        <v>155</v>
      </c>
      <c r="K50" s="12" t="s">
        <v>258</v>
      </c>
      <c r="L50" s="12" t="s">
        <v>259</v>
      </c>
      <c r="M50" s="9" t="s">
        <v>41</v>
      </c>
      <c r="N50" s="8" t="s">
        <v>42</v>
      </c>
      <c r="O50" s="18" t="s">
        <v>43</v>
      </c>
      <c r="P50" s="12"/>
      <c r="Q50" s="16"/>
      <c r="R50" s="21"/>
      <c r="S50" s="21"/>
      <c r="T50" s="23"/>
      <c r="U50" s="23"/>
      <c r="V50" s="21"/>
      <c r="W50" s="21"/>
      <c r="X50" s="11"/>
      <c r="Y50" s="9" t="s">
        <v>44</v>
      </c>
      <c r="Z50" s="13" t="str">
        <f t="shared" si="1"/>
        <v>{
 "id": "M4-NyO-1b-I-1-BR",
 "stimulus": "&lt;p&gt;Combine a forma escrita por extenso de cada número com a forma escrita por algarismos.&lt;/p&gt;",
 "hint": "&lt;p&gt;A posição de cada algarismo determina a forma como o número é lido.&lt;/p&gt;",
 "feedback": "&lt;p&gt;A posição de cada algarismo determina a forma como o número é lido. Por isso, 30 se lê diferente de 300.&lt;/p&gt;",
 "seed": {
 "parameters": [
 {
 "name": "Q1",
 "label": null,
 "min": 100000,
 "max": 999999,
 "step": 1
 },
 {
 "name": "Q2",
 "label": null,
 "min": 100000,
 "max": 999999,
 "step": 1
 },
 {
 "name": "Q3",
 "label": null,
 "min": 1000000,
 "max": 9999999,
 "step": 1
 },
 {
 "name": "Q4",
 "label": null,
 "min": 1000000,
 "max": 9999999,
 "step": 1
 }
 ],
 "calculated": [
 {
 "name": "T1",
 "label": "{{function}}",
 "function": "Lemonlib.numToWords({{Q1}}, 'pt')",
 "temp": true
 },
 {
 "name": "T2",
 "label": "{{function}}",
 "function": "Lemonlib.numToWords({{Q2}}, 'pt')",
 "temp": true
 },
 {
 "name": "T3",
 "label": "{{function}}",
 "function": "Lemonlib.numToWords({{Q3}}, 'pt')",
 "temp": true
 },
 {
 "name": "T4",
 "label": "{{function}}",
 "function": "Lemonlib.numToWords({{Q4}}, 'pt')",
 "temp": true
 },
 {
 "name": "A1",
 "label": "{{T1}}",
 "function": "{{Q1}}"
 },
 {
 "name": "A2",
 "label": "{{T2}}",
 "function": "{{Q2}}"
 },
 {
 "name": "A3",
 "label": "{{T3}}",
 "function": "{{Q3}}"
 },
 {
 "name": "A4",
 "label": "{{T4}}",
 "function": "{{Q4}}"
 }
 ],
 "uniques": true
 },
 "algorithm": {
 "name": "linkOperationResult",
 "params": {
 "invert": true
 },
 "template": "Match list"
 }
 }</v>
      </c>
      <c r="AA50" s="27" t="s">
        <v>260</v>
      </c>
      <c r="AB50" s="14" t="str">
        <f t="shared" si="2"/>
        <v>M4-NyO-1b-I-1</v>
      </c>
      <c r="AC50" s="14" t="str">
        <f t="shared" si="3"/>
        <v>M4-NyO-1b-I-1-BR</v>
      </c>
      <c r="AD50" s="7" t="s">
        <v>261</v>
      </c>
      <c r="AE50" s="16"/>
      <c r="AF50" s="28"/>
      <c r="AG50" s="7" t="s">
        <v>47</v>
      </c>
    </row>
    <row r="51" ht="75.0" customHeight="1">
      <c r="A51" s="9" t="s">
        <v>255</v>
      </c>
      <c r="B51" s="12" t="s">
        <v>256</v>
      </c>
      <c r="C51" s="9" t="s">
        <v>48</v>
      </c>
      <c r="D51" s="10" t="s">
        <v>35</v>
      </c>
      <c r="E51" s="7"/>
      <c r="F51" s="12" t="s">
        <v>90</v>
      </c>
      <c r="G51" s="11" t="s">
        <v>204</v>
      </c>
      <c r="H51" s="12"/>
      <c r="I51" s="9" t="s">
        <v>84</v>
      </c>
      <c r="J51" s="9" t="s">
        <v>92</v>
      </c>
      <c r="K51" s="12" t="s">
        <v>262</v>
      </c>
      <c r="L51" s="12" t="s">
        <v>206</v>
      </c>
      <c r="M51" s="9" t="s">
        <v>41</v>
      </c>
      <c r="N51" s="8" t="s">
        <v>42</v>
      </c>
      <c r="O51" s="18" t="s">
        <v>43</v>
      </c>
      <c r="P51" s="29"/>
      <c r="Q51" s="16"/>
      <c r="R51" s="21"/>
      <c r="S51" s="21"/>
      <c r="T51" s="23"/>
      <c r="U51" s="23"/>
      <c r="V51" s="21"/>
      <c r="W51" s="21"/>
      <c r="X51" s="11"/>
      <c r="Y51" s="9" t="s">
        <v>44</v>
      </c>
      <c r="Z51" s="13" t="str">
        <f t="shared" si="1"/>
        <v>{
    "id": "M4-NyO-1b-E-1-BR",
    "stimulus": "&lt;p&gt;Escreva o número a seguir usando algarismos.&lt;/p&gt;",
    "hint": "&lt;p&gt;A posição de cada algarismo determina a forma como o número é lido.&lt;/p&gt;",
    "feedback": "&lt;p&gt;A posição de cada algarismo determina a forma como o número é lido. Por isso, 30 se lê diferente de 300.&lt;/p&gt;",
    "template": "&lt;p&gt;O número {{T1}} é {{response}}.&lt;/p&gt;",
    "seed": {
        "parameters": [
            {
                "name": "Q1",
                "label": null,
                "min": 100000,
                "max": 999999,
                "step": 1
            }
        ],
        "calculated": [
            {
                "name": "T1",
                "label": "{{function}}",
                "function": "Lemonlib.numToWords({{Q1}}, 'pt')",
                "temp": true
            },
            {
                "name": "A1",
                "function": "{{Q1}}"
            }
        ],
        "uniques": true
    },
    "algorithm": {
        "name": "calculateOperation",
        "params": {
            "method": "equivLiteral","keyboard": "NUMERICAL"
        }
    }
}</v>
      </c>
      <c r="AA51" s="30" t="s">
        <v>263</v>
      </c>
      <c r="AB51" s="14" t="str">
        <f t="shared" si="2"/>
        <v>M4-NyO-1b-E-1</v>
      </c>
      <c r="AC51" s="14" t="str">
        <f t="shared" si="3"/>
        <v>M4-NyO-1b-E-1-BR</v>
      </c>
      <c r="AD51" s="7" t="s">
        <v>261</v>
      </c>
      <c r="AE51" s="16"/>
      <c r="AF51" s="28"/>
      <c r="AG51" s="7" t="s">
        <v>47</v>
      </c>
    </row>
    <row r="52" ht="75.0" customHeight="1">
      <c r="A52" s="9" t="s">
        <v>255</v>
      </c>
      <c r="B52" s="12" t="s">
        <v>256</v>
      </c>
      <c r="C52" s="9" t="s">
        <v>48</v>
      </c>
      <c r="D52" s="10" t="s">
        <v>35</v>
      </c>
      <c r="E52" s="9"/>
      <c r="F52" s="12" t="s">
        <v>90</v>
      </c>
      <c r="G52" s="11" t="s">
        <v>204</v>
      </c>
      <c r="H52" s="12"/>
      <c r="I52" s="9" t="s">
        <v>84</v>
      </c>
      <c r="J52" s="9" t="s">
        <v>92</v>
      </c>
      <c r="K52" s="12" t="s">
        <v>264</v>
      </c>
      <c r="L52" s="12" t="s">
        <v>265</v>
      </c>
      <c r="M52" s="9" t="s">
        <v>41</v>
      </c>
      <c r="N52" s="8" t="s">
        <v>87</v>
      </c>
      <c r="O52" s="18" t="s">
        <v>43</v>
      </c>
      <c r="P52" s="21"/>
      <c r="Q52" s="16"/>
      <c r="R52" s="21"/>
      <c r="S52" s="21"/>
      <c r="T52" s="23"/>
      <c r="U52" s="23"/>
      <c r="V52" s="21"/>
      <c r="W52" s="21"/>
      <c r="X52" s="11"/>
      <c r="Y52" s="9" t="s">
        <v>44</v>
      </c>
      <c r="Z52" s="13" t="str">
        <f t="shared" si="1"/>
        <v>{
    "id": "M4-NyO-1b-E-2-BR",
    "stimulus": "&lt;p&gt;Escreva o número a seguir usando algarismos.&lt;/p&gt;",
    "hint": "&lt;p&gt;O valor de cada algarismo é posicional, ou seja, depende do lugar que ocupa no número.&lt;/p&gt;",
    "feedback": "&lt;p&gt;A posição de cada algarismo determina a forma como o número é lido. Por isso, 30 se lê diferente de 300.&lt;/p&gt;",
    "template": "&lt;p&gt;O número {{T1}} é {{response}}.&lt;/p&gt;",
    "seed": {
        "parameters": [
            {
                "name": "Q3",
                "label": null,
                "min": 1000000,
                "max": 9999999,
                "step": 1
            }
        ],
        "calculated": [
            {
                "name": "T1",
                "label": "{{function}}",
                "function": "Lemonlib.numToWords({{Q3}}, 'pt')",
                "temp": true
            },
            {
                "name": "A1",
                "function": "{{Q3}}"
            }
        ],
        "uniques": true
    },
    "algorithm": {
        "name": "calculateOperation",
        "params": {
            "method": "equivLiteral","keyboard": "NUMERICAL"
        }
    }
}</v>
      </c>
      <c r="AA52" s="30" t="s">
        <v>266</v>
      </c>
      <c r="AB52" s="14" t="str">
        <f t="shared" si="2"/>
        <v>M4-NyO-1b-E-2</v>
      </c>
      <c r="AC52" s="14" t="str">
        <f t="shared" si="3"/>
        <v>M4-NyO-1b-E-2-BR</v>
      </c>
      <c r="AD52" s="7" t="s">
        <v>261</v>
      </c>
      <c r="AE52" s="16"/>
      <c r="AF52" s="28"/>
      <c r="AG52" s="7" t="s">
        <v>47</v>
      </c>
    </row>
    <row r="53" ht="75.0" customHeight="1">
      <c r="A53" s="9" t="s">
        <v>255</v>
      </c>
      <c r="B53" s="12" t="s">
        <v>256</v>
      </c>
      <c r="C53" s="9" t="s">
        <v>67</v>
      </c>
      <c r="D53" s="10" t="s">
        <v>35</v>
      </c>
      <c r="E53" s="9"/>
      <c r="F53" s="11" t="s">
        <v>267</v>
      </c>
      <c r="G53" s="11" t="s">
        <v>268</v>
      </c>
      <c r="H53" s="12"/>
      <c r="I53" s="9" t="s">
        <v>84</v>
      </c>
      <c r="J53" s="9" t="s">
        <v>92</v>
      </c>
      <c r="K53" s="12" t="s">
        <v>269</v>
      </c>
      <c r="L53" s="12" t="s">
        <v>265</v>
      </c>
      <c r="M53" s="9" t="s">
        <v>41</v>
      </c>
      <c r="N53" s="8" t="s">
        <v>87</v>
      </c>
      <c r="O53" s="18" t="s">
        <v>43</v>
      </c>
      <c r="P53" s="21"/>
      <c r="Q53" s="16"/>
      <c r="R53" s="21"/>
      <c r="S53" s="21"/>
      <c r="T53" s="23"/>
      <c r="U53" s="23"/>
      <c r="V53" s="21"/>
      <c r="W53" s="21"/>
      <c r="X53" s="11"/>
      <c r="Y53" s="9" t="s">
        <v>44</v>
      </c>
      <c r="Z53" s="13" t="str">
        <f t="shared" si="1"/>
        <v>{
    "id": "M4-NyO-1b-A-1-BR",
    "stimulus": "&lt;p&gt;Foi encontrado um fóssil que tem {{T1}} anos. Escreva este número usando algarismos.&lt;/p&gt;",
    "template": "&lt;p&gt;O número {{T1}} é {{response}}.&lt;/p&gt;",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10000
            }
        ],
        "calculated": [
            {
                "name": "T1",
                "label": "{{function}}",
                "function": "Lemonlib.numToWords({{Q3}}, 'pt')",
                "temp": true
            },
            {
                "name": "A1",
                "function": "{{Q3}}"
            }
        ],
        "uniques": true
    },
    "algorithm": {
        "name": "calculateOperation",
        "params": {
            "method": "equivLiteral","keyboard": "NUMERICAL"
        }
    }
}</v>
      </c>
      <c r="AA53" s="30" t="s">
        <v>270</v>
      </c>
      <c r="AB53" s="14" t="str">
        <f t="shared" si="2"/>
        <v>M4-NyO-1b-A-1</v>
      </c>
      <c r="AC53" s="14" t="str">
        <f t="shared" si="3"/>
        <v>M4-NyO-1b-A-1-BR</v>
      </c>
      <c r="AD53" s="7" t="s">
        <v>261</v>
      </c>
      <c r="AE53" s="16"/>
      <c r="AF53" s="28"/>
      <c r="AG53" s="7" t="s">
        <v>47</v>
      </c>
    </row>
    <row r="54" ht="75.0" customHeight="1">
      <c r="A54" s="9" t="s">
        <v>255</v>
      </c>
      <c r="B54" s="12" t="s">
        <v>256</v>
      </c>
      <c r="C54" s="9" t="s">
        <v>67</v>
      </c>
      <c r="D54" s="10" t="s">
        <v>35</v>
      </c>
      <c r="E54" s="9"/>
      <c r="F54" s="11" t="s">
        <v>271</v>
      </c>
      <c r="G54" s="11" t="s">
        <v>272</v>
      </c>
      <c r="H54" s="12"/>
      <c r="I54" s="9" t="s">
        <v>84</v>
      </c>
      <c r="J54" s="9" t="s">
        <v>92</v>
      </c>
      <c r="K54" s="12" t="s">
        <v>273</v>
      </c>
      <c r="L54" s="12" t="s">
        <v>265</v>
      </c>
      <c r="M54" s="9" t="s">
        <v>41</v>
      </c>
      <c r="N54" s="8" t="s">
        <v>87</v>
      </c>
      <c r="O54" s="18" t="s">
        <v>43</v>
      </c>
      <c r="P54" s="23"/>
      <c r="Q54" s="16"/>
      <c r="R54" s="23"/>
      <c r="S54" s="23"/>
      <c r="T54" s="23"/>
      <c r="U54" s="23"/>
      <c r="V54" s="23"/>
      <c r="W54" s="23"/>
      <c r="X54" s="16"/>
      <c r="Y54" s="9" t="s">
        <v>44</v>
      </c>
      <c r="Z54" s="13" t="str">
        <f t="shared" si="1"/>
        <v>{
    "id": "M4-NyO-1b-A-2-BR",
    "stimulus": "&lt;p&gt;Um jornal possui {{T1}} assinantes. Escreva este número usando algarismos.&lt;/p&gt;",
    "template": "&lt;p&gt;O jornal tem {{response}} assinantes.&lt;/p&gt;",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
            }
        ],
        "calculated": [
            {
                "name": "T1",
                "label": "{{function}}",
                "function": "Lemonlib.numToWords({{Q3}}, 'pt')",
                "temp": true
            },
            {
                "name": "A1",
                "function": "{{Q3}}"
            }
        ],
        "uniques": true
    },
    "algorithm": {
        "name": "calculateOperation",
        "params": {
            "method": "equivLiteral","keyboard": "NUMERICAL"
        }
    }
}</v>
      </c>
      <c r="AA54" s="30" t="s">
        <v>274</v>
      </c>
      <c r="AB54" s="14" t="str">
        <f t="shared" si="2"/>
        <v>M4-NyO-1b-A-2</v>
      </c>
      <c r="AC54" s="14" t="str">
        <f t="shared" si="3"/>
        <v>M4-NyO-1b-A-2-BR</v>
      </c>
      <c r="AD54" s="7" t="s">
        <v>261</v>
      </c>
      <c r="AE54" s="16"/>
      <c r="AF54" s="28"/>
      <c r="AG54" s="7" t="s">
        <v>47</v>
      </c>
    </row>
    <row r="55" ht="75.0" customHeight="1">
      <c r="A55" s="9" t="s">
        <v>255</v>
      </c>
      <c r="B55" s="12" t="s">
        <v>256</v>
      </c>
      <c r="C55" s="9" t="s">
        <v>67</v>
      </c>
      <c r="D55" s="10" t="s">
        <v>35</v>
      </c>
      <c r="E55" s="9"/>
      <c r="F55" s="11" t="s">
        <v>275</v>
      </c>
      <c r="G55" s="11" t="s">
        <v>276</v>
      </c>
      <c r="H55" s="12"/>
      <c r="I55" s="9" t="s">
        <v>84</v>
      </c>
      <c r="J55" s="9" t="s">
        <v>92</v>
      </c>
      <c r="K55" s="12" t="s">
        <v>277</v>
      </c>
      <c r="L55" s="12" t="s">
        <v>206</v>
      </c>
      <c r="M55" s="9" t="s">
        <v>41</v>
      </c>
      <c r="N55" s="8" t="s">
        <v>87</v>
      </c>
      <c r="O55" s="18" t="s">
        <v>43</v>
      </c>
      <c r="P55" s="23"/>
      <c r="Q55" s="16"/>
      <c r="R55" s="21"/>
      <c r="S55" s="21"/>
      <c r="T55" s="23"/>
      <c r="U55" s="23"/>
      <c r="V55" s="21"/>
      <c r="W55" s="21"/>
      <c r="X55" s="16"/>
      <c r="Y55" s="9" t="s">
        <v>44</v>
      </c>
      <c r="Z55" s="13" t="str">
        <f t="shared" si="1"/>
        <v>{
    "id": "M4-NyO-1b-A-3-BR",
    "stimulus": "&lt;p&gt;Há {{T1}} pessoas conectadas a uma transmissão de uma &lt;i&gt;youtuber.&lt;/i&gt; Escreva este número usando algarismos.&lt;/p&gt;",
    "template": "&lt;p&gt;Há {{response}} pessoas conectadas.&lt;/p&gt;",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v>
      </c>
      <c r="AA55" s="30" t="s">
        <v>278</v>
      </c>
      <c r="AB55" s="14" t="str">
        <f t="shared" si="2"/>
        <v>M4-NyO-1b-A-3</v>
      </c>
      <c r="AC55" s="14" t="str">
        <f t="shared" si="3"/>
        <v>M4-NyO-1b-A-3-BR</v>
      </c>
      <c r="AD55" s="7" t="s">
        <v>261</v>
      </c>
      <c r="AE55" s="16"/>
      <c r="AF55" s="28"/>
      <c r="AG55" s="7" t="s">
        <v>47</v>
      </c>
    </row>
    <row r="56" ht="75.0" customHeight="1">
      <c r="A56" s="9" t="s">
        <v>255</v>
      </c>
      <c r="B56" s="12" t="s">
        <v>256</v>
      </c>
      <c r="C56" s="9" t="s">
        <v>67</v>
      </c>
      <c r="D56" s="10" t="s">
        <v>35</v>
      </c>
      <c r="E56" s="9"/>
      <c r="F56" s="11" t="s">
        <v>279</v>
      </c>
      <c r="G56" s="11" t="s">
        <v>280</v>
      </c>
      <c r="H56" s="12"/>
      <c r="I56" s="9" t="s">
        <v>84</v>
      </c>
      <c r="J56" s="9" t="s">
        <v>92</v>
      </c>
      <c r="K56" s="12" t="s">
        <v>277</v>
      </c>
      <c r="L56" s="12" t="s">
        <v>206</v>
      </c>
      <c r="M56" s="9" t="s">
        <v>41</v>
      </c>
      <c r="N56" s="8" t="s">
        <v>87</v>
      </c>
      <c r="O56" s="18" t="s">
        <v>43</v>
      </c>
      <c r="P56" s="21"/>
      <c r="Q56" s="16"/>
      <c r="R56" s="21"/>
      <c r="S56" s="21"/>
      <c r="T56" s="23"/>
      <c r="U56" s="21"/>
      <c r="V56" s="21"/>
      <c r="W56" s="21"/>
      <c r="X56" s="16"/>
      <c r="Y56" s="9" t="s">
        <v>44</v>
      </c>
      <c r="Z56" s="13" t="str">
        <f t="shared" si="1"/>
        <v>{
    "id": "M4-NyO-1b-A-4-BR",
    "stimulus": "&lt;p&gt;Em uma biblioteca há {{T1}} livros. Escreva este número usando algarismos.&lt;/p&gt;",
    "template": "&lt;p&gt;Há {{response}} livros.&lt;/p&gt;",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v>
      </c>
      <c r="AA56" s="30" t="s">
        <v>281</v>
      </c>
      <c r="AB56" s="14" t="str">
        <f t="shared" si="2"/>
        <v>M4-NyO-1b-A-4</v>
      </c>
      <c r="AC56" s="14" t="str">
        <f t="shared" si="3"/>
        <v>M4-NyO-1b-A-4-BR</v>
      </c>
      <c r="AD56" s="7" t="s">
        <v>261</v>
      </c>
      <c r="AE56" s="16"/>
      <c r="AF56" s="28"/>
      <c r="AG56" s="7" t="s">
        <v>47</v>
      </c>
    </row>
    <row r="57" ht="75.0" customHeight="1">
      <c r="A57" s="9" t="s">
        <v>255</v>
      </c>
      <c r="B57" s="12" t="s">
        <v>256</v>
      </c>
      <c r="C57" s="9" t="s">
        <v>67</v>
      </c>
      <c r="D57" s="10" t="s">
        <v>35</v>
      </c>
      <c r="E57" s="9"/>
      <c r="F57" s="11" t="s">
        <v>282</v>
      </c>
      <c r="G57" s="11" t="s">
        <v>283</v>
      </c>
      <c r="H57" s="12"/>
      <c r="I57" s="9" t="s">
        <v>84</v>
      </c>
      <c r="J57" s="9" t="s">
        <v>92</v>
      </c>
      <c r="K57" s="12" t="s">
        <v>284</v>
      </c>
      <c r="L57" s="12" t="s">
        <v>265</v>
      </c>
      <c r="M57" s="9" t="s">
        <v>41</v>
      </c>
      <c r="N57" s="8" t="s">
        <v>87</v>
      </c>
      <c r="O57" s="18" t="s">
        <v>43</v>
      </c>
      <c r="P57" s="21"/>
      <c r="Q57" s="16"/>
      <c r="R57" s="21"/>
      <c r="S57" s="21"/>
      <c r="T57" s="23"/>
      <c r="U57" s="21"/>
      <c r="V57" s="21"/>
      <c r="W57" s="21"/>
      <c r="X57" s="16"/>
      <c r="Y57" s="9" t="s">
        <v>44</v>
      </c>
      <c r="Z57" s="13" t="str">
        <f t="shared" si="1"/>
        <v>{
    "id": "M4-NyO-1b-A-5-BR",
    "stimulus": "&lt;p&gt;Ao longo de um mês {{T1}} pessoas visitaram um monumento. Escreva este número usando algarismos.&lt;/p&gt;",
    "template": "&lt;p&gt;Visitaram o monumento {{response}} pessoas.&lt;/p&gt;",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5000000,
                "step": 1
            }
        ],
        "calculated": [
            {
                "name": "T1",
                "label": "{{function}}",
                "function": "Lemonlib.numToWords({{Q3}}, 'pt')",
                "temp": true
            },
            {
                "name": "A1",
                "function": "{{Q3}}"
            }
        ],
        "uniques": true
    },
    "algorithm": {
        "name": "calculateOperation",
        "params": {
            "method": "equivLiteral","keyboard": "NUMERICAL"
        }
    }
}</v>
      </c>
      <c r="AA57" s="30" t="s">
        <v>285</v>
      </c>
      <c r="AB57" s="14" t="str">
        <f t="shared" si="2"/>
        <v>M4-NyO-1b-A-5</v>
      </c>
      <c r="AC57" s="14" t="str">
        <f t="shared" si="3"/>
        <v>M4-NyO-1b-A-5-BR</v>
      </c>
      <c r="AD57" s="7" t="s">
        <v>261</v>
      </c>
      <c r="AE57" s="16"/>
      <c r="AF57" s="28"/>
      <c r="AG57" s="7" t="s">
        <v>47</v>
      </c>
    </row>
    <row r="58" ht="75.0" customHeight="1">
      <c r="A58" s="9" t="s">
        <v>286</v>
      </c>
      <c r="B58" s="12" t="s">
        <v>287</v>
      </c>
      <c r="C58" s="9" t="s">
        <v>34</v>
      </c>
      <c r="D58" s="10" t="s">
        <v>35</v>
      </c>
      <c r="E58" s="9"/>
      <c r="F58" s="12" t="s">
        <v>288</v>
      </c>
      <c r="G58" s="8"/>
      <c r="H58" s="9" t="s">
        <v>84</v>
      </c>
      <c r="I58" s="9" t="s">
        <v>84</v>
      </c>
      <c r="J58" s="9" t="s">
        <v>110</v>
      </c>
      <c r="K58" s="12" t="s">
        <v>289</v>
      </c>
      <c r="L58" s="12"/>
      <c r="M58" s="9" t="s">
        <v>41</v>
      </c>
      <c r="N58" s="12" t="s">
        <v>238</v>
      </c>
      <c r="O58" s="11" t="s">
        <v>290</v>
      </c>
      <c r="P58" s="21"/>
      <c r="Q58" s="16"/>
      <c r="R58" s="21"/>
      <c r="S58" s="21"/>
      <c r="T58" s="21"/>
      <c r="U58" s="21"/>
      <c r="V58" s="21"/>
      <c r="W58" s="21"/>
      <c r="X58" s="16"/>
      <c r="Y58" s="9" t="s">
        <v>44</v>
      </c>
      <c r="Z58" s="13" t="str">
        <f t="shared" si="1"/>
        <v>{
    "id": "M4-NyO-1c-I-1-BR",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AA58" s="30" t="s">
        <v>291</v>
      </c>
      <c r="AB58" s="14" t="str">
        <f t="shared" si="2"/>
        <v>M4-NyO-1c-I-1</v>
      </c>
      <c r="AC58" s="14" t="str">
        <f t="shared" si="3"/>
        <v>M4-NyO-1c-I-1-BR</v>
      </c>
      <c r="AD58" s="7" t="s">
        <v>261</v>
      </c>
      <c r="AE58" s="16"/>
      <c r="AF58" s="28"/>
      <c r="AG58" s="7" t="s">
        <v>47</v>
      </c>
    </row>
    <row r="59" ht="75.0" customHeight="1">
      <c r="A59" s="9" t="s">
        <v>286</v>
      </c>
      <c r="B59" s="12" t="s">
        <v>287</v>
      </c>
      <c r="C59" s="9" t="s">
        <v>48</v>
      </c>
      <c r="D59" s="10" t="s">
        <v>35</v>
      </c>
      <c r="E59" s="9"/>
      <c r="F59" s="12" t="s">
        <v>292</v>
      </c>
      <c r="G59" s="8" t="s">
        <v>293</v>
      </c>
      <c r="H59" s="9" t="s">
        <v>84</v>
      </c>
      <c r="I59" s="9" t="s">
        <v>84</v>
      </c>
      <c r="J59" s="9" t="s">
        <v>92</v>
      </c>
      <c r="K59" s="12" t="s">
        <v>236</v>
      </c>
      <c r="L59" s="12" t="s">
        <v>294</v>
      </c>
      <c r="M59" s="9" t="s">
        <v>41</v>
      </c>
      <c r="N59" s="12" t="s">
        <v>238</v>
      </c>
      <c r="O59" s="12" t="s">
        <v>238</v>
      </c>
      <c r="P59" s="21"/>
      <c r="Q59" s="16"/>
      <c r="R59" s="23"/>
      <c r="S59" s="23"/>
      <c r="T59" s="23"/>
      <c r="U59" s="23"/>
      <c r="V59" s="23"/>
      <c r="W59" s="23"/>
      <c r="X59" s="16"/>
      <c r="Y59" s="9" t="s">
        <v>44</v>
      </c>
      <c r="Z59" s="13" t="str">
        <f t="shared" si="1"/>
        <v>{
    "id": "M4-NyO-1c-E-1-BR",
    "stimulus": "&lt;p&gt;Decomponha o seguinte número. Escreva primero as centenas de milhar e, por último, as unidades.&lt;/p&gt;",
    "template": "&lt;p style=\"text-align: center\"&gt;{{Q0}}{{Q1}}{{Q2}} {{Q3}}0{{Q4}} = {{response}}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"equivLiteral","keyboard": "NUMERICAL"
        }
    }
}</v>
      </c>
      <c r="AA59" s="30" t="s">
        <v>295</v>
      </c>
      <c r="AB59" s="14" t="str">
        <f t="shared" si="2"/>
        <v>M4-NyO-1c-E-1</v>
      </c>
      <c r="AC59" s="14" t="str">
        <f t="shared" si="3"/>
        <v>M4-NyO-1c-E-1-BR</v>
      </c>
      <c r="AD59" s="7" t="s">
        <v>261</v>
      </c>
      <c r="AE59" s="16"/>
      <c r="AF59" s="28"/>
      <c r="AG59" s="7" t="s">
        <v>47</v>
      </c>
    </row>
    <row r="60" ht="75.0" customHeight="1">
      <c r="A60" s="9" t="s">
        <v>286</v>
      </c>
      <c r="B60" s="12" t="s">
        <v>287</v>
      </c>
      <c r="C60" s="9" t="s">
        <v>48</v>
      </c>
      <c r="D60" s="10" t="s">
        <v>35</v>
      </c>
      <c r="E60" s="7"/>
      <c r="F60" s="12" t="s">
        <v>292</v>
      </c>
      <c r="G60" s="8" t="s">
        <v>296</v>
      </c>
      <c r="H60" s="9" t="s">
        <v>84</v>
      </c>
      <c r="I60" s="9" t="s">
        <v>84</v>
      </c>
      <c r="J60" s="9" t="s">
        <v>92</v>
      </c>
      <c r="K60" s="12" t="s">
        <v>236</v>
      </c>
      <c r="L60" s="12" t="s">
        <v>297</v>
      </c>
      <c r="M60" s="9" t="s">
        <v>41</v>
      </c>
      <c r="N60" s="12" t="s">
        <v>238</v>
      </c>
      <c r="O60" s="12" t="s">
        <v>238</v>
      </c>
      <c r="P60" s="21"/>
      <c r="Q60" s="16"/>
      <c r="R60" s="23"/>
      <c r="S60" s="23"/>
      <c r="T60" s="23"/>
      <c r="U60" s="23"/>
      <c r="V60" s="23"/>
      <c r="W60" s="23"/>
      <c r="X60" s="16"/>
      <c r="Y60" s="9" t="s">
        <v>44</v>
      </c>
      <c r="Z60" s="13" t="str">
        <f t="shared" si="1"/>
        <v>{
    "id": "M4-NyO-1c-E-2-BR",
    "stimulus": "&lt;p&gt;Decomponha o seguinte número. Escreva primero as centenas de milhar e, por último, as unidades.&lt;/p&gt;",
    "template": "&lt;p style=\"text-align: center\"&gt;{{Q0}}{{Q1}}0 0{{Q3}}{{Q4}}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"equivLiteral","keyboard": "NUMERICAL"
        }
    }
}</v>
      </c>
      <c r="AA60" s="30" t="s">
        <v>298</v>
      </c>
      <c r="AB60" s="14" t="str">
        <f t="shared" si="2"/>
        <v>M4-NyO-1c-E-2</v>
      </c>
      <c r="AC60" s="14" t="str">
        <f t="shared" si="3"/>
        <v>M4-NyO-1c-E-2-BR</v>
      </c>
      <c r="AD60" s="7" t="s">
        <v>261</v>
      </c>
      <c r="AE60" s="16"/>
      <c r="AF60" s="28"/>
      <c r="AG60" s="7" t="s">
        <v>47</v>
      </c>
    </row>
    <row r="61" ht="75.0" customHeight="1">
      <c r="A61" s="9" t="s">
        <v>286</v>
      </c>
      <c r="B61" s="12" t="s">
        <v>287</v>
      </c>
      <c r="C61" s="9" t="s">
        <v>67</v>
      </c>
      <c r="D61" s="10" t="s">
        <v>35</v>
      </c>
      <c r="E61" s="9"/>
      <c r="F61" s="11" t="s">
        <v>299</v>
      </c>
      <c r="G61" s="12" t="s">
        <v>109</v>
      </c>
      <c r="H61" s="9" t="s">
        <v>84</v>
      </c>
      <c r="I61" s="9" t="s">
        <v>84</v>
      </c>
      <c r="J61" s="9" t="s">
        <v>92</v>
      </c>
      <c r="K61" s="12" t="s">
        <v>300</v>
      </c>
      <c r="L61" s="11" t="s">
        <v>301</v>
      </c>
      <c r="M61" s="9" t="s">
        <v>41</v>
      </c>
      <c r="N61" s="12" t="s">
        <v>231</v>
      </c>
      <c r="O61" s="11" t="s">
        <v>302</v>
      </c>
      <c r="P61" s="21"/>
      <c r="Q61" s="16"/>
      <c r="R61" s="23"/>
      <c r="S61" s="23"/>
      <c r="T61" s="23"/>
      <c r="U61" s="23"/>
      <c r="V61" s="23"/>
      <c r="W61" s="23"/>
      <c r="X61" s="16"/>
      <c r="Y61" s="9" t="s">
        <v>44</v>
      </c>
      <c r="Z61" s="13" t="str">
        <f t="shared" si="1"/>
        <v>{
    "id": "M4-NyO-1c-A-1-BR",
    "stimulus": "&lt;p&gt;De acordo com seus registros, uma ONG verificou que tem {{T1}} parceiros. Decomponha esse número seguindo este exemplo: 534 = 5 × 100 + 3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v>
      </c>
      <c r="AA61" s="30" t="s">
        <v>303</v>
      </c>
      <c r="AB61" s="14" t="str">
        <f t="shared" si="2"/>
        <v>M4-NyO-1c-A-1</v>
      </c>
      <c r="AC61" s="14" t="str">
        <f t="shared" si="3"/>
        <v>M4-NyO-1c-A-1-BR</v>
      </c>
      <c r="AD61" s="7" t="s">
        <v>261</v>
      </c>
      <c r="AE61" s="16"/>
      <c r="AF61" s="28"/>
      <c r="AG61" s="7" t="s">
        <v>47</v>
      </c>
    </row>
    <row r="62" ht="75.0" customHeight="1">
      <c r="A62" s="9" t="s">
        <v>286</v>
      </c>
      <c r="B62" s="12" t="s">
        <v>287</v>
      </c>
      <c r="C62" s="9" t="s">
        <v>67</v>
      </c>
      <c r="D62" s="10" t="s">
        <v>35</v>
      </c>
      <c r="E62" s="9"/>
      <c r="F62" s="11" t="s">
        <v>304</v>
      </c>
      <c r="G62" s="12" t="s">
        <v>109</v>
      </c>
      <c r="H62" s="12"/>
      <c r="I62" s="9" t="s">
        <v>84</v>
      </c>
      <c r="J62" s="9" t="s">
        <v>92</v>
      </c>
      <c r="K62" s="12" t="s">
        <v>300</v>
      </c>
      <c r="L62" s="11" t="s">
        <v>301</v>
      </c>
      <c r="M62" s="9" t="s">
        <v>41</v>
      </c>
      <c r="N62" s="12" t="s">
        <v>231</v>
      </c>
      <c r="O62" s="11" t="s">
        <v>302</v>
      </c>
      <c r="P62" s="21"/>
      <c r="Q62" s="16"/>
      <c r="R62" s="23"/>
      <c r="S62" s="23"/>
      <c r="T62" s="23"/>
      <c r="U62" s="23"/>
      <c r="V62" s="23"/>
      <c r="W62" s="23"/>
      <c r="X62" s="16"/>
      <c r="Y62" s="9" t="s">
        <v>44</v>
      </c>
      <c r="Z62" s="13" t="str">
        <f t="shared" si="1"/>
        <v>{
    "id": "M4-NyO-1c-A-2-BR",
    "stimulus": "&lt;p&gt;Fora vendidas {{T1}} unidades de um novo carro. Decomponha o número de carros seguindo este exemplo: 975 = 9 × 100 + 7 × 10 + 5.&lt;/p&gt;",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v>
      </c>
      <c r="AA62" s="30" t="s">
        <v>305</v>
      </c>
      <c r="AB62" s="14" t="str">
        <f t="shared" si="2"/>
        <v>M4-NyO-1c-A-2</v>
      </c>
      <c r="AC62" s="14" t="str">
        <f t="shared" si="3"/>
        <v>M4-NyO-1c-A-2-BR</v>
      </c>
      <c r="AD62" s="7" t="s">
        <v>261</v>
      </c>
      <c r="AE62" s="16"/>
      <c r="AF62" s="28"/>
      <c r="AG62" s="7" t="s">
        <v>47</v>
      </c>
    </row>
    <row r="63" ht="75.0" customHeight="1">
      <c r="A63" s="9" t="s">
        <v>286</v>
      </c>
      <c r="B63" s="12" t="s">
        <v>287</v>
      </c>
      <c r="C63" s="9" t="s">
        <v>67</v>
      </c>
      <c r="D63" s="10" t="s">
        <v>35</v>
      </c>
      <c r="E63" s="9"/>
      <c r="F63" s="12" t="s">
        <v>306</v>
      </c>
      <c r="G63" s="12" t="s">
        <v>109</v>
      </c>
      <c r="H63" s="12"/>
      <c r="I63" s="9" t="s">
        <v>84</v>
      </c>
      <c r="J63" s="9" t="s">
        <v>92</v>
      </c>
      <c r="K63" s="12" t="s">
        <v>307</v>
      </c>
      <c r="L63" s="11" t="s">
        <v>308</v>
      </c>
      <c r="M63" s="9" t="s">
        <v>41</v>
      </c>
      <c r="N63" s="12" t="s">
        <v>231</v>
      </c>
      <c r="O63" s="11" t="s">
        <v>302</v>
      </c>
      <c r="P63" s="21"/>
      <c r="Q63" s="16"/>
      <c r="R63" s="23"/>
      <c r="S63" s="23"/>
      <c r="T63" s="23"/>
      <c r="U63" s="23"/>
      <c r="V63" s="23"/>
      <c r="W63" s="23"/>
      <c r="X63" s="16"/>
      <c r="Y63" s="9" t="s">
        <v>44</v>
      </c>
      <c r="Z63" s="13" t="str">
        <f t="shared" si="1"/>
        <v>{
    "id": "M4-NyO-1c-A-3-BR",
    "stimulus": "&lt;p&gt;Estima-se que em um país existam {{T1}} bicicletas. Decomponha o número de bicicletas seguindo este exemplo: 231 = 3 × 100 + 2 × 10 + 1.&lt;/p&gt;",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AA63" s="30" t="s">
        <v>309</v>
      </c>
      <c r="AB63" s="14" t="str">
        <f t="shared" si="2"/>
        <v>M4-NyO-1c-A-3</v>
      </c>
      <c r="AC63" s="14" t="str">
        <f t="shared" si="3"/>
        <v>M4-NyO-1c-A-3-BR</v>
      </c>
      <c r="AD63" s="7" t="s">
        <v>261</v>
      </c>
      <c r="AE63" s="16"/>
      <c r="AF63" s="28"/>
      <c r="AG63" s="7" t="s">
        <v>47</v>
      </c>
    </row>
    <row r="64" ht="75.0" customHeight="1">
      <c r="A64" s="9" t="s">
        <v>286</v>
      </c>
      <c r="B64" s="12" t="s">
        <v>287</v>
      </c>
      <c r="C64" s="9" t="s">
        <v>67</v>
      </c>
      <c r="D64" s="10" t="s">
        <v>35</v>
      </c>
      <c r="E64" s="9"/>
      <c r="F64" s="12" t="s">
        <v>310</v>
      </c>
      <c r="G64" s="12" t="s">
        <v>109</v>
      </c>
      <c r="H64" s="12"/>
      <c r="I64" s="9" t="s">
        <v>84</v>
      </c>
      <c r="J64" s="9" t="s">
        <v>92</v>
      </c>
      <c r="K64" s="12" t="s">
        <v>307</v>
      </c>
      <c r="L64" s="11" t="s">
        <v>308</v>
      </c>
      <c r="M64" s="9" t="s">
        <v>41</v>
      </c>
      <c r="N64" s="12" t="s">
        <v>231</v>
      </c>
      <c r="O64" s="11" t="s">
        <v>302</v>
      </c>
      <c r="P64" s="21"/>
      <c r="Q64" s="16"/>
      <c r="R64" s="23"/>
      <c r="S64" s="23"/>
      <c r="T64" s="23"/>
      <c r="U64" s="23"/>
      <c r="V64" s="23"/>
      <c r="W64" s="23"/>
      <c r="X64" s="16"/>
      <c r="Y64" s="9" t="s">
        <v>44</v>
      </c>
      <c r="Z64" s="13" t="str">
        <f t="shared" si="1"/>
        <v>{
    "id": "M4-NyO-1c-A-4-BR",
    "stimulus": "&lt;p&gt;Uma página da web recebeu {{T1}} visitas. Decomponha esse número seguindo este exemplo: 556 = 5 × 100 + 5 × 10 + 6.&lt;/p&gt;",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AA64" s="30" t="s">
        <v>311</v>
      </c>
      <c r="AB64" s="14" t="str">
        <f t="shared" si="2"/>
        <v>M4-NyO-1c-A-4</v>
      </c>
      <c r="AC64" s="14" t="str">
        <f t="shared" si="3"/>
        <v>M4-NyO-1c-A-4-BR</v>
      </c>
      <c r="AD64" s="7" t="s">
        <v>261</v>
      </c>
      <c r="AE64" s="16"/>
      <c r="AF64" s="28"/>
      <c r="AG64" s="7" t="s">
        <v>47</v>
      </c>
    </row>
    <row r="65" ht="75.0" customHeight="1">
      <c r="A65" s="9" t="s">
        <v>286</v>
      </c>
      <c r="B65" s="12" t="s">
        <v>287</v>
      </c>
      <c r="C65" s="9" t="s">
        <v>67</v>
      </c>
      <c r="D65" s="10" t="s">
        <v>35</v>
      </c>
      <c r="E65" s="9"/>
      <c r="F65" s="12" t="s">
        <v>312</v>
      </c>
      <c r="G65" s="12" t="s">
        <v>109</v>
      </c>
      <c r="H65" s="12"/>
      <c r="I65" s="9" t="s">
        <v>84</v>
      </c>
      <c r="J65" s="9" t="s">
        <v>92</v>
      </c>
      <c r="K65" s="12" t="s">
        <v>307</v>
      </c>
      <c r="L65" s="11" t="s">
        <v>308</v>
      </c>
      <c r="M65" s="9" t="s">
        <v>41</v>
      </c>
      <c r="N65" s="12" t="s">
        <v>231</v>
      </c>
      <c r="O65" s="11" t="s">
        <v>302</v>
      </c>
      <c r="P65" s="31"/>
      <c r="Q65" s="16"/>
      <c r="R65" s="23"/>
      <c r="S65" s="23"/>
      <c r="T65" s="23"/>
      <c r="U65" s="23"/>
      <c r="V65" s="23"/>
      <c r="W65" s="23"/>
      <c r="X65" s="16"/>
      <c r="Y65" s="9" t="s">
        <v>44</v>
      </c>
      <c r="Z65" s="13" t="str">
        <f t="shared" si="1"/>
        <v>{
    "id": "M4-NyO-1c-A-5-BR",
    "stimulus": "&lt;p&gt;Uma companhia telefônica tem {{T1}} clientes. Decomponha esse número seguindo este exemplo: 874 = 8 × 100 + 7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AA65" s="30" t="s">
        <v>313</v>
      </c>
      <c r="AB65" s="14" t="str">
        <f t="shared" si="2"/>
        <v>M4-NyO-1c-A-5</v>
      </c>
      <c r="AC65" s="14" t="str">
        <f t="shared" si="3"/>
        <v>M4-NyO-1c-A-5-BR</v>
      </c>
      <c r="AD65" s="7" t="s">
        <v>261</v>
      </c>
      <c r="AE65" s="16"/>
      <c r="AF65" s="28"/>
      <c r="AG65" s="7" t="s">
        <v>47</v>
      </c>
    </row>
    <row r="66" ht="75.0" customHeight="1">
      <c r="A66" s="9" t="s">
        <v>314</v>
      </c>
      <c r="B66" s="12" t="s">
        <v>315</v>
      </c>
      <c r="C66" s="9" t="s">
        <v>34</v>
      </c>
      <c r="D66" s="10" t="s">
        <v>35</v>
      </c>
      <c r="E66" s="9"/>
      <c r="F66" s="11" t="s">
        <v>316</v>
      </c>
      <c r="G66" s="12"/>
      <c r="H66" s="12"/>
      <c r="I66" s="9" t="s">
        <v>37</v>
      </c>
      <c r="J66" s="7" t="s">
        <v>317</v>
      </c>
      <c r="K66" s="11" t="s">
        <v>318</v>
      </c>
      <c r="L66" s="11" t="s">
        <v>319</v>
      </c>
      <c r="M66" s="9" t="s">
        <v>41</v>
      </c>
      <c r="N66" s="12" t="s">
        <v>131</v>
      </c>
      <c r="O66" s="11" t="s">
        <v>320</v>
      </c>
      <c r="P66" s="9"/>
      <c r="Q66" s="24"/>
      <c r="R66" s="23"/>
      <c r="S66" s="23"/>
      <c r="T66" s="23"/>
      <c r="U66" s="23"/>
      <c r="V66" s="23"/>
      <c r="W66" s="23"/>
      <c r="X66" s="16"/>
      <c r="Y66" s="9" t="s">
        <v>44</v>
      </c>
      <c r="Z66" s="13" t="str">
        <f t="shared" si="1"/>
        <v>{
    "id": "M4-NyO-2a-I-1-BR",
    "stimulus": "&lt;p&gt;Indica se as seguintes comparações estão corretas ou incorretas.&lt;/p&gt;",
    "template": "&lt;p&gt;Há {{response}} g de lentilhas restantes.&lt;/p&gt;",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7049999,
                "step": 1
            },
            {
                "name": "Q2",
                "label": null,
                "min": 750000,
                "max": 799999,
                "step": 1
            },
            {
                "name": "Q3",
                "label": null,
                "min": 1000000,
                "max": 1049999,
                "step": 1
            },
            {
                "name": "Q4",
                "label": null,
                "min": 1500,
                "max": 1999,
                "step": 1
            },
            {
                "name": "Q5",
                "label": null,
                "min": 100000,
                "max": 499999,
                "step": 1
            },
            {
                "name": "Q6",
                "label": null,
                "min": 5000000,
                "max": 9999999,
                "step": 1
            },
            {
                "name": "Q7",
                "label": null,
                "min": 100000,
                "max": 399999,
                "step": 1
            },
            {
                "name": "Q8",
                "label": null,
                "min": 4000000,
                "max": 9999999,
                "step": 1
            }
        ],
        "calculated": [
            {
                "name": "A1",
                "label": "{{Q1}} &gt; {{Q2}}",
                "function": ""
            },
            {
                "name": "A2",
                "label": "{{Q4}} &lt; {{Q3}}",
                "function": ""
            },
            {
                "name": "A3",
                "label": "{{Q5}} &lt; {{Q6}}",
                "function": ""
            },
            {
                "name": "A4",
                "label": "{{Q7}} &lt; {{Q8}}",
                "function": ""
            },
            {
                "name": "A5",
                "label": "{{Q2}} &gt; {{Q1}}",
                "function": "",
                "incorrect": true
            },
            {
                "name": "A6",
                "label": "{{Q3}} &lt; {{Q4}}",
                "function": "",
                "incorrect": true
            },
            {
                "name": "A7",
                "label": "{{Q6}} &lt; {{Q5}}",
                "function": "",
                "incorrect": true
            },
            {
                "name": "A8",
                "label": "{{Q8}} &lt; {{Q7}}",
                "function": "",
                "incorrect": true
            }
        ],
        "uniques": true
    },
    "algorithm": {
        "name": "trueFalse",
        "template": "Choice matrix – inline",
        "params": {
            "countCorrect": 2,
            "countIncorrect": 2,
            "showCheckIcon": false,
            "options": [
                "Correta",
                "Incorreta"
            ]
        }
    }
}</v>
      </c>
      <c r="AA66" s="30" t="s">
        <v>321</v>
      </c>
      <c r="AB66" s="14" t="str">
        <f t="shared" si="2"/>
        <v>M4-NyO-2a-I-1</v>
      </c>
      <c r="AC66" s="14" t="str">
        <f t="shared" si="3"/>
        <v>M4-NyO-2a-I-1-BR</v>
      </c>
      <c r="AD66" s="7" t="s">
        <v>261</v>
      </c>
      <c r="AE66" s="16"/>
      <c r="AF66" s="28"/>
      <c r="AG66" s="7" t="s">
        <v>47</v>
      </c>
    </row>
    <row r="67" ht="75.0" customHeight="1">
      <c r="A67" s="7" t="s">
        <v>314</v>
      </c>
      <c r="B67" s="12" t="s">
        <v>315</v>
      </c>
      <c r="C67" s="9" t="s">
        <v>48</v>
      </c>
      <c r="D67" s="10" t="s">
        <v>35</v>
      </c>
      <c r="E67" s="9"/>
      <c r="F67" s="11" t="s">
        <v>134</v>
      </c>
      <c r="G67" s="11" t="s">
        <v>135</v>
      </c>
      <c r="H67" s="12"/>
      <c r="I67" s="9" t="s">
        <v>37</v>
      </c>
      <c r="J67" s="16" t="s">
        <v>92</v>
      </c>
      <c r="K67" s="11" t="s">
        <v>322</v>
      </c>
      <c r="L67" s="11" t="s">
        <v>137</v>
      </c>
      <c r="M67" s="9" t="s">
        <v>41</v>
      </c>
      <c r="N67" s="32" t="s">
        <v>323</v>
      </c>
      <c r="O67" s="32" t="s">
        <v>323</v>
      </c>
      <c r="P67" s="9"/>
      <c r="Q67" s="24"/>
      <c r="R67" s="21"/>
      <c r="S67" s="21"/>
      <c r="T67" s="23"/>
      <c r="U67" s="23"/>
      <c r="V67" s="21"/>
      <c r="W67" s="21"/>
      <c r="X67" s="16"/>
      <c r="Y67" s="9" t="s">
        <v>44</v>
      </c>
      <c r="Z67" s="13" t="str">
        <f t="shared" si="1"/>
        <v>{
    "id": "M4-NyO-2a-E-1-BR",
    "stimulus": "&lt;p&gt;Preencha os espaços em branco para ordenar estes três números: {{Q1}}, {{Q2}} e {{Q3}}.&lt;/p&gt;",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9999999,
                "step": 1
            },
            {
                "name": "Q2",
                "label": null,
                "min": 100000,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AA67" s="21" t="s">
        <v>324</v>
      </c>
      <c r="AB67" s="14" t="str">
        <f t="shared" si="2"/>
        <v>M4-NyO-2a-E-1</v>
      </c>
      <c r="AC67" s="14" t="str">
        <f t="shared" si="3"/>
        <v>M4-NyO-2a-E-1-BR</v>
      </c>
      <c r="AD67" s="7" t="s">
        <v>261</v>
      </c>
      <c r="AE67" s="16"/>
      <c r="AF67" s="28"/>
      <c r="AG67" s="7" t="s">
        <v>47</v>
      </c>
    </row>
    <row r="68" ht="75.0" customHeight="1">
      <c r="A68" s="9" t="s">
        <v>314</v>
      </c>
      <c r="B68" s="12" t="s">
        <v>315</v>
      </c>
      <c r="C68" s="9" t="s">
        <v>67</v>
      </c>
      <c r="D68" s="10" t="s">
        <v>35</v>
      </c>
      <c r="E68" s="9"/>
      <c r="F68" s="11" t="s">
        <v>325</v>
      </c>
      <c r="G68" s="11" t="s">
        <v>135</v>
      </c>
      <c r="H68" s="12"/>
      <c r="I68" s="9" t="s">
        <v>37</v>
      </c>
      <c r="J68" s="16" t="s">
        <v>92</v>
      </c>
      <c r="K68" s="11" t="s">
        <v>322</v>
      </c>
      <c r="L68" s="11" t="s">
        <v>137</v>
      </c>
      <c r="M68" s="9" t="s">
        <v>41</v>
      </c>
      <c r="N68" s="32" t="s">
        <v>323</v>
      </c>
      <c r="O68" s="32" t="s">
        <v>323</v>
      </c>
      <c r="P68" s="9"/>
      <c r="Q68" s="24"/>
      <c r="R68" s="21"/>
      <c r="S68" s="21"/>
      <c r="T68" s="21"/>
      <c r="U68" s="23"/>
      <c r="V68" s="21"/>
      <c r="W68" s="21"/>
      <c r="X68" s="16"/>
      <c r="Y68" s="9" t="s">
        <v>44</v>
      </c>
      <c r="Z68" s="13" t="str">
        <f t="shared" si="1"/>
        <v>{
    "id": "M4-NyO-2a-A-1-BR",
    "stimulus": "&lt;p&gt;Mario quer comprar uma casa e já visitou três. Todas as três são perfeitas e ele duvida qual deve comprar, por isso vai levar em conta o preço de cada uma antes de fazer a sua decisão. O mais central custa {{Q3}} €, o com terraço grande custa {{Q1}} € e o maior tem um preço de {{Q2}} €. Encomende do maior para o menor, preenchendo as diferenças com o preço de cada casa.&lt;/p&gt;",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400000,
                "step": 1
            },
            {
                "name": "Q2",
                "label": null,
                "min": 100000,
                "max": 400000,
                "step": 1
            },
            {
                "name": "Q3",
                "label": null,
                "min": 100000,
                "max": 400000,
                "step": 1
            }
        ],
        "calculated": [
            {
                "name": "A1",
                "function": "math.max({{Q1}}, {{Q2}}, {{Q3}})"
            },
            {
                "name": "A2",
                "function": "{{Q1}}+{{Q2}}+{{Q3}}-math.max({{Q1}}, {{Q2}}, {{Q3}})-math.min({{Q1}}, {{Q2}}, {{Q3}})"
            },
            {
                "name": "A3",
                "function": "math.min({{Q1}}, {{Q2}}, {{Q3}})"
            }
        ],
        "uniques": true
    },
    "algorithm": {
        "name": "calculateOperation",
        "params": {
            "method": "equivLiteral"
        }
    }
}</v>
      </c>
      <c r="AA68" s="21" t="s">
        <v>326</v>
      </c>
      <c r="AB68" s="14" t="str">
        <f t="shared" si="2"/>
        <v>M4-NyO-2a-A-1</v>
      </c>
      <c r="AC68" s="14" t="str">
        <f t="shared" si="3"/>
        <v>M4-NyO-2a-A-1-BR</v>
      </c>
      <c r="AD68" s="7" t="s">
        <v>261</v>
      </c>
      <c r="AE68" s="16"/>
      <c r="AF68" s="28"/>
      <c r="AG68" s="7" t="s">
        <v>47</v>
      </c>
    </row>
    <row r="69" ht="75.0" customHeight="1">
      <c r="A69" s="9" t="s">
        <v>314</v>
      </c>
      <c r="B69" s="12" t="s">
        <v>315</v>
      </c>
      <c r="C69" s="9" t="s">
        <v>67</v>
      </c>
      <c r="D69" s="10" t="s">
        <v>35</v>
      </c>
      <c r="E69" s="9"/>
      <c r="F69" s="11" t="s">
        <v>327</v>
      </c>
      <c r="G69" s="11" t="s">
        <v>135</v>
      </c>
      <c r="H69" s="12"/>
      <c r="I69" s="9" t="s">
        <v>37</v>
      </c>
      <c r="J69" s="16" t="s">
        <v>92</v>
      </c>
      <c r="K69" s="11" t="s">
        <v>328</v>
      </c>
      <c r="L69" s="12" t="s">
        <v>141</v>
      </c>
      <c r="M69" s="9" t="s">
        <v>41</v>
      </c>
      <c r="N69" s="11" t="s">
        <v>323</v>
      </c>
      <c r="O69" s="32" t="s">
        <v>323</v>
      </c>
      <c r="P69" s="9"/>
      <c r="Q69" s="24"/>
      <c r="R69" s="21"/>
      <c r="S69" s="21"/>
      <c r="T69" s="23"/>
      <c r="U69" s="23"/>
      <c r="V69" s="21"/>
      <c r="W69" s="21"/>
      <c r="X69" s="16"/>
      <c r="Y69" s="9" t="s">
        <v>44</v>
      </c>
      <c r="Z69" s="13" t="str">
        <f t="shared" si="1"/>
        <v>{
    "id": "M4-NyO-2a-A-2-BR",
    "stimulus": "&lt;p&gt;Ana e seus amigos compraram um bilhete de loteria que foi sorteado na sexta-feira. Como cada um pagou um valor diferente para comprá-lo, eles decidem distribuir o prêmio com base no dinheiro que cada um colocou. Como esta Ana obteve {{Q3}} €, Pilar recebeu {{Q1}} € e Bea ganhou {{Q2}} € Ordene os montantes do maior para o menor, preenchendo as lacunas com o número de euros que cada um recebeu um.&lt;/p&gt;",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AA69" s="21" t="s">
        <v>329</v>
      </c>
      <c r="AB69" s="14" t="str">
        <f t="shared" si="2"/>
        <v>M4-NyO-2a-A-2</v>
      </c>
      <c r="AC69" s="14" t="str">
        <f t="shared" si="3"/>
        <v>M4-NyO-2a-A-2-BR</v>
      </c>
      <c r="AD69" s="7" t="s">
        <v>261</v>
      </c>
      <c r="AE69" s="16"/>
      <c r="AF69" s="28"/>
      <c r="AG69" s="7" t="s">
        <v>47</v>
      </c>
    </row>
    <row r="70" ht="75.0" customHeight="1">
      <c r="A70" s="9" t="s">
        <v>314</v>
      </c>
      <c r="B70" s="12" t="s">
        <v>315</v>
      </c>
      <c r="C70" s="9" t="s">
        <v>67</v>
      </c>
      <c r="D70" s="10" t="s">
        <v>35</v>
      </c>
      <c r="E70" s="9"/>
      <c r="F70" s="11" t="s">
        <v>330</v>
      </c>
      <c r="G70" s="11" t="s">
        <v>135</v>
      </c>
      <c r="H70" s="12"/>
      <c r="I70" s="9" t="s">
        <v>84</v>
      </c>
      <c r="J70" s="9" t="s">
        <v>92</v>
      </c>
      <c r="K70" s="11" t="s">
        <v>328</v>
      </c>
      <c r="L70" s="12" t="s">
        <v>141</v>
      </c>
      <c r="M70" s="9" t="s">
        <v>41</v>
      </c>
      <c r="N70" s="32" t="s">
        <v>323</v>
      </c>
      <c r="O70" s="32" t="s">
        <v>323</v>
      </c>
      <c r="P70" s="9"/>
      <c r="Q70" s="24"/>
      <c r="R70" s="23"/>
      <c r="S70" s="23"/>
      <c r="T70" s="23"/>
      <c r="U70" s="23"/>
      <c r="V70" s="23"/>
      <c r="W70" s="23"/>
      <c r="X70" s="16"/>
      <c r="Y70" s="9" t="s">
        <v>44</v>
      </c>
      <c r="Z70" s="13" t="str">
        <f t="shared" si="1"/>
        <v>{
    "id": "M4-NyO-2a-A-3-BR",
    "stimulus": "&lt;p&gt;Uma fábrica de eletrodomésticos recebeu um pedido de {{Q3}} parafusos, {{Q1}} porcas e {{Q2}} arruelas. Encomende as quantidades da maior para a menor de acordo com o número de unidades recebidas de cada tipo.&lt;/p&gt;",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AA70" s="21" t="s">
        <v>331</v>
      </c>
      <c r="AB70" s="14" t="str">
        <f t="shared" si="2"/>
        <v>M4-NyO-2a-A-3</v>
      </c>
      <c r="AC70" s="14" t="str">
        <f t="shared" si="3"/>
        <v>M4-NyO-2a-A-3-BR</v>
      </c>
      <c r="AD70" s="7" t="s">
        <v>261</v>
      </c>
      <c r="AE70" s="16"/>
      <c r="AF70" s="28"/>
      <c r="AG70" s="7" t="s">
        <v>47</v>
      </c>
    </row>
    <row r="71" ht="75.0" customHeight="1">
      <c r="A71" s="9" t="s">
        <v>332</v>
      </c>
      <c r="B71" s="12" t="s">
        <v>333</v>
      </c>
      <c r="C71" s="33" t="s">
        <v>34</v>
      </c>
      <c r="D71" s="10" t="s">
        <v>35</v>
      </c>
      <c r="E71" s="7"/>
      <c r="F71" s="11" t="s">
        <v>334</v>
      </c>
      <c r="G71" s="12"/>
      <c r="H71" s="24"/>
      <c r="I71" s="9" t="s">
        <v>335</v>
      </c>
      <c r="J71" s="9" t="s">
        <v>336</v>
      </c>
      <c r="K71" s="11"/>
      <c r="L71" s="12" t="s">
        <v>337</v>
      </c>
      <c r="M71" s="9" t="s">
        <v>41</v>
      </c>
      <c r="N71" s="24" t="s">
        <v>338</v>
      </c>
      <c r="O71" s="11" t="s">
        <v>339</v>
      </c>
      <c r="P71" s="34"/>
      <c r="Q71" s="35"/>
      <c r="R71" s="36"/>
      <c r="S71" s="36"/>
      <c r="T71" s="36"/>
      <c r="U71" s="36"/>
      <c r="V71" s="34"/>
      <c r="W71" s="34"/>
      <c r="X71" s="35"/>
      <c r="Y71" s="9" t="s">
        <v>44</v>
      </c>
      <c r="Z71" s="13" t="str">
        <f t="shared" si="1"/>
        <v>{"id":"M4-NyO-3a-I-1-BR","stimulus":"&lt;p&gt;Coloque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direita.&lt;/p&gt;","algorithm":{"name":"numberline","params":{"min":1000,"divisions":25,"distance":10,"numbers":3,"frequency":5}}}</v>
      </c>
      <c r="AA71" s="12" t="s">
        <v>340</v>
      </c>
      <c r="AB71" s="14" t="str">
        <f t="shared" si="2"/>
        <v>M4-NyO-3a-I-1</v>
      </c>
      <c r="AC71" s="14" t="str">
        <f t="shared" si="3"/>
        <v>M4-NyO-3a-I-1-BR</v>
      </c>
      <c r="AD71" s="35"/>
      <c r="AE71" s="7" t="s">
        <v>341</v>
      </c>
      <c r="AF71" s="16" t="s">
        <v>46</v>
      </c>
      <c r="AG71" s="7" t="s">
        <v>47</v>
      </c>
    </row>
    <row r="72" ht="75.0" customHeight="1">
      <c r="A72" s="9" t="s">
        <v>332</v>
      </c>
      <c r="B72" s="12" t="s">
        <v>333</v>
      </c>
      <c r="C72" s="9" t="s">
        <v>34</v>
      </c>
      <c r="D72" s="10" t="s">
        <v>35</v>
      </c>
      <c r="E72" s="7"/>
      <c r="F72" s="11" t="s">
        <v>334</v>
      </c>
      <c r="G72" s="12"/>
      <c r="H72" s="12"/>
      <c r="I72" s="7" t="s">
        <v>84</v>
      </c>
      <c r="J72" s="9" t="s">
        <v>336</v>
      </c>
      <c r="K72" s="11"/>
      <c r="L72" s="12" t="s">
        <v>337</v>
      </c>
      <c r="M72" s="9" t="s">
        <v>41</v>
      </c>
      <c r="N72" s="24" t="s">
        <v>338</v>
      </c>
      <c r="O72" s="11" t="s">
        <v>339</v>
      </c>
      <c r="P72" s="22"/>
      <c r="Q72" s="16"/>
      <c r="R72" s="23"/>
      <c r="S72" s="23"/>
      <c r="T72" s="23"/>
      <c r="U72" s="23"/>
      <c r="V72" s="22"/>
      <c r="W72" s="22"/>
      <c r="X72" s="16"/>
      <c r="Y72" s="9" t="s">
        <v>44</v>
      </c>
      <c r="Z72" s="13" t="str">
        <f t="shared" si="1"/>
        <v>{"id":"M4-NyO-3a-I-2-BR","stimulus":"&lt;p&gt;Coloque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direita.&lt;/p&gt;","algorithm":{"name":"numberline","params":{"min":4000,"divisions":30,"distance":10,"numbers":3,"frequency":5}}}</v>
      </c>
      <c r="AA72" s="12" t="s">
        <v>342</v>
      </c>
      <c r="AB72" s="14" t="str">
        <f t="shared" si="2"/>
        <v>M4-NyO-3a-I-2</v>
      </c>
      <c r="AC72" s="14" t="str">
        <f t="shared" si="3"/>
        <v>M4-NyO-3a-I-2-BR</v>
      </c>
      <c r="AD72" s="16"/>
      <c r="AE72" s="7" t="s">
        <v>341</v>
      </c>
      <c r="AF72" s="16" t="s">
        <v>46</v>
      </c>
      <c r="AG72" s="7" t="s">
        <v>47</v>
      </c>
    </row>
    <row r="73" ht="75.0" customHeight="1">
      <c r="A73" s="9" t="s">
        <v>332</v>
      </c>
      <c r="B73" s="12" t="s">
        <v>333</v>
      </c>
      <c r="C73" s="9" t="s">
        <v>34</v>
      </c>
      <c r="D73" s="10" t="s">
        <v>35</v>
      </c>
      <c r="E73" s="7"/>
      <c r="F73" s="11" t="s">
        <v>334</v>
      </c>
      <c r="G73" s="12"/>
      <c r="H73" s="12"/>
      <c r="I73" s="7" t="s">
        <v>84</v>
      </c>
      <c r="J73" s="9" t="s">
        <v>336</v>
      </c>
      <c r="K73" s="12"/>
      <c r="L73" s="12" t="s">
        <v>337</v>
      </c>
      <c r="M73" s="9" t="s">
        <v>41</v>
      </c>
      <c r="N73" s="24" t="s">
        <v>338</v>
      </c>
      <c r="O73" s="11" t="s">
        <v>339</v>
      </c>
      <c r="P73" s="21"/>
      <c r="Q73" s="16"/>
      <c r="R73" s="23"/>
      <c r="S73" s="23"/>
      <c r="T73" s="23"/>
      <c r="U73" s="23"/>
      <c r="V73" s="23"/>
      <c r="W73" s="23"/>
      <c r="X73" s="16"/>
      <c r="Y73" s="9" t="s">
        <v>44</v>
      </c>
      <c r="Z73" s="13" t="str">
        <f t="shared" si="1"/>
        <v>{"id":"M4-NyO-3a-I-3-BR","stimulus":"&lt;p&gt;Coloque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direita.&lt;/p&gt;","algorithm":{"name":"numberline","params":{"min":10000,"divisions":25,"distance":10,"numbers":3,"frequency":10}}}</v>
      </c>
      <c r="AA73" s="12" t="s">
        <v>343</v>
      </c>
      <c r="AB73" s="14" t="str">
        <f t="shared" si="2"/>
        <v>M4-NyO-3a-I-3</v>
      </c>
      <c r="AC73" s="14" t="str">
        <f t="shared" si="3"/>
        <v>M4-NyO-3a-I-3-BR</v>
      </c>
      <c r="AD73" s="16"/>
      <c r="AE73" s="7" t="s">
        <v>341</v>
      </c>
      <c r="AF73" s="16" t="s">
        <v>46</v>
      </c>
      <c r="AG73" s="7" t="s">
        <v>47</v>
      </c>
    </row>
    <row r="74" ht="75.0" customHeight="1">
      <c r="A74" s="9" t="s">
        <v>332</v>
      </c>
      <c r="B74" s="12" t="s">
        <v>333</v>
      </c>
      <c r="C74" s="9" t="s">
        <v>34</v>
      </c>
      <c r="D74" s="10" t="s">
        <v>35</v>
      </c>
      <c r="E74" s="7"/>
      <c r="F74" s="11" t="s">
        <v>334</v>
      </c>
      <c r="G74" s="12"/>
      <c r="H74" s="12"/>
      <c r="I74" s="7" t="s">
        <v>84</v>
      </c>
      <c r="J74" s="9" t="s">
        <v>336</v>
      </c>
      <c r="K74" s="11"/>
      <c r="L74" s="12" t="s">
        <v>337</v>
      </c>
      <c r="M74" s="9" t="s">
        <v>41</v>
      </c>
      <c r="N74" s="24" t="s">
        <v>338</v>
      </c>
      <c r="O74" s="11" t="s">
        <v>339</v>
      </c>
      <c r="P74" s="22"/>
      <c r="Q74" s="16"/>
      <c r="R74" s="23"/>
      <c r="S74" s="23"/>
      <c r="T74" s="23"/>
      <c r="U74" s="23"/>
      <c r="V74" s="22"/>
      <c r="W74" s="22"/>
      <c r="X74" s="16"/>
      <c r="Y74" s="9" t="s">
        <v>44</v>
      </c>
      <c r="Z74" s="13" t="str">
        <f t="shared" si="1"/>
        <v>{"id":"M4-NyO-3a-I-4-BR","stimulus":"&lt;p&gt;Coloque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direita.&lt;/p&gt;","algorithm":{"name":"numberline","params":{"min":50000,"divisions":20,"distance":50,"numbers":3,"frequency":10}}}</v>
      </c>
      <c r="AA74" s="12" t="s">
        <v>344</v>
      </c>
      <c r="AB74" s="14" t="str">
        <f t="shared" si="2"/>
        <v>M4-NyO-3a-I-4</v>
      </c>
      <c r="AC74" s="14" t="str">
        <f t="shared" si="3"/>
        <v>M4-NyO-3a-I-4-BR</v>
      </c>
      <c r="AD74" s="16"/>
      <c r="AE74" s="7" t="s">
        <v>341</v>
      </c>
      <c r="AF74" s="16" t="s">
        <v>46</v>
      </c>
      <c r="AG74" s="7" t="s">
        <v>47</v>
      </c>
    </row>
    <row r="75" ht="75.0" customHeight="1">
      <c r="A75" s="9" t="s">
        <v>345</v>
      </c>
      <c r="B75" s="12" t="s">
        <v>346</v>
      </c>
      <c r="C75" s="33" t="s">
        <v>34</v>
      </c>
      <c r="D75" s="10" t="s">
        <v>35</v>
      </c>
      <c r="E75" s="7"/>
      <c r="F75" s="11" t="s">
        <v>334</v>
      </c>
      <c r="G75" s="12"/>
      <c r="H75" s="24"/>
      <c r="I75" s="9" t="s">
        <v>335</v>
      </c>
      <c r="J75" s="9" t="s">
        <v>336</v>
      </c>
      <c r="K75" s="11" t="s">
        <v>347</v>
      </c>
      <c r="L75" s="12" t="s">
        <v>337</v>
      </c>
      <c r="M75" s="9" t="s">
        <v>41</v>
      </c>
      <c r="N75" s="24" t="s">
        <v>338</v>
      </c>
      <c r="O75" s="11" t="s">
        <v>339</v>
      </c>
      <c r="P75" s="34"/>
      <c r="Q75" s="35"/>
      <c r="R75" s="36"/>
      <c r="S75" s="36"/>
      <c r="T75" s="36"/>
      <c r="U75" s="36"/>
      <c r="V75" s="34"/>
      <c r="W75" s="34"/>
      <c r="X75" s="35"/>
      <c r="Y75" s="9" t="s">
        <v>44</v>
      </c>
      <c r="Z75" s="13" t="str">
        <f t="shared" si="1"/>
        <v>{
    "id": "M4-NyO-48a-I-1-BR",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70000,
            "divisions": 25,
            "distance": 10,
            "numbers": 3,
            "frequency": 5
        }
    }
}</v>
      </c>
      <c r="AA75" s="30" t="s">
        <v>348</v>
      </c>
      <c r="AB75" s="14" t="str">
        <f t="shared" si="2"/>
        <v>M4-NyO-48a-I-1</v>
      </c>
      <c r="AC75" s="14" t="str">
        <f t="shared" si="3"/>
        <v>M4-NyO-48a-I-1-BR</v>
      </c>
      <c r="AD75" s="7" t="s">
        <v>261</v>
      </c>
      <c r="AE75" s="35"/>
      <c r="AF75" s="16"/>
      <c r="AG75" s="7" t="s">
        <v>47</v>
      </c>
    </row>
    <row r="76" ht="75.0" customHeight="1">
      <c r="A76" s="9" t="s">
        <v>345</v>
      </c>
      <c r="B76" s="12" t="s">
        <v>346</v>
      </c>
      <c r="C76" s="33" t="s">
        <v>34</v>
      </c>
      <c r="D76" s="10" t="s">
        <v>35</v>
      </c>
      <c r="E76" s="7"/>
      <c r="F76" s="11" t="s">
        <v>334</v>
      </c>
      <c r="G76" s="12"/>
      <c r="H76" s="12"/>
      <c r="I76" s="9" t="s">
        <v>335</v>
      </c>
      <c r="J76" s="9" t="s">
        <v>336</v>
      </c>
      <c r="K76" s="11" t="s">
        <v>349</v>
      </c>
      <c r="L76" s="12" t="s">
        <v>337</v>
      </c>
      <c r="M76" s="9" t="s">
        <v>41</v>
      </c>
      <c r="N76" s="24" t="s">
        <v>338</v>
      </c>
      <c r="O76" s="11" t="s">
        <v>339</v>
      </c>
      <c r="P76" s="22"/>
      <c r="Q76" s="16"/>
      <c r="R76" s="23"/>
      <c r="S76" s="23"/>
      <c r="T76" s="23"/>
      <c r="U76" s="23"/>
      <c r="V76" s="22"/>
      <c r="W76" s="22"/>
      <c r="X76" s="16"/>
      <c r="Y76" s="9" t="s">
        <v>44</v>
      </c>
      <c r="Z76" s="13" t="str">
        <f t="shared" si="1"/>
        <v>{
    "id": "M4-NyO-48a-I-2-BR",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10000,
            "divisions": 25,
            "distance": 10,
            "numbers": 3,
            "frequency": 5
        }
    }
}</v>
      </c>
      <c r="AA76" s="30" t="s">
        <v>350</v>
      </c>
      <c r="AB76" s="14" t="str">
        <f t="shared" si="2"/>
        <v>M4-NyO-48a-I-2</v>
      </c>
      <c r="AC76" s="14" t="str">
        <f t="shared" si="3"/>
        <v>M4-NyO-48a-I-2-BR</v>
      </c>
      <c r="AD76" s="7" t="s">
        <v>261</v>
      </c>
      <c r="AE76" s="35"/>
      <c r="AF76" s="16"/>
      <c r="AG76" s="7" t="s">
        <v>47</v>
      </c>
    </row>
    <row r="77" ht="75.0" customHeight="1">
      <c r="A77" s="9" t="s">
        <v>345</v>
      </c>
      <c r="B77" s="12" t="s">
        <v>346</v>
      </c>
      <c r="C77" s="33" t="s">
        <v>34</v>
      </c>
      <c r="D77" s="10" t="s">
        <v>35</v>
      </c>
      <c r="E77" s="7"/>
      <c r="F77" s="11" t="s">
        <v>334</v>
      </c>
      <c r="G77" s="12"/>
      <c r="H77" s="12"/>
      <c r="I77" s="9" t="s">
        <v>335</v>
      </c>
      <c r="J77" s="9" t="s">
        <v>336</v>
      </c>
      <c r="K77" s="11" t="s">
        <v>351</v>
      </c>
      <c r="L77" s="12" t="s">
        <v>337</v>
      </c>
      <c r="M77" s="9" t="s">
        <v>41</v>
      </c>
      <c r="N77" s="24" t="s">
        <v>338</v>
      </c>
      <c r="O77" s="11" t="s">
        <v>339</v>
      </c>
      <c r="P77" s="22"/>
      <c r="Q77" s="16"/>
      <c r="R77" s="23"/>
      <c r="S77" s="23"/>
      <c r="T77" s="23"/>
      <c r="U77" s="23"/>
      <c r="V77" s="22"/>
      <c r="W77" s="22"/>
      <c r="X77" s="16"/>
      <c r="Y77" s="9" t="s">
        <v>44</v>
      </c>
      <c r="Z77" s="13" t="str">
        <f t="shared" si="1"/>
        <v>{
    "id": "M4-NyO-48a-I-3-BR",
    "stimulus": "&lt;p&gt;Arraste os pontos para indicar esses números na reta numérica.&lt;/p&gt;",
    "feedback": "&lt;p&gt;Na reta numérica, os números menores estão à esquerda e os números maiores à direita.&lt;/p&gt;",
    "hint": "&lt;p&gt;Na reta numérica, os números menores estão à esquerda e os números maiores à direita.&lt;/p&gt;",
    "algorithm": {
        "name": "numberline",
        "params": {
            "min": 200000,
            "divisions": 25,
            "distance": 100,
            "numbers": 3,
            "frequency": 5
        }
    }
}</v>
      </c>
      <c r="AA77" s="30" t="s">
        <v>352</v>
      </c>
      <c r="AB77" s="14" t="str">
        <f t="shared" si="2"/>
        <v>M4-NyO-48a-I-3</v>
      </c>
      <c r="AC77" s="14" t="str">
        <f t="shared" si="3"/>
        <v>M4-NyO-48a-I-3-BR</v>
      </c>
      <c r="AD77" s="7" t="s">
        <v>261</v>
      </c>
      <c r="AE77" s="35"/>
      <c r="AF77" s="16"/>
      <c r="AG77" s="7" t="s">
        <v>47</v>
      </c>
    </row>
    <row r="78" ht="75.0" customHeight="1">
      <c r="A78" s="9" t="s">
        <v>353</v>
      </c>
      <c r="B78" s="12" t="s">
        <v>354</v>
      </c>
      <c r="C78" s="9" t="s">
        <v>34</v>
      </c>
      <c r="D78" s="10" t="s">
        <v>35</v>
      </c>
      <c r="E78" s="9"/>
      <c r="F78" s="11" t="s">
        <v>355</v>
      </c>
      <c r="G78" s="12"/>
      <c r="H78" s="12"/>
      <c r="I78" s="9" t="s">
        <v>37</v>
      </c>
      <c r="J78" s="7" t="s">
        <v>356</v>
      </c>
      <c r="K78" s="11" t="s">
        <v>357</v>
      </c>
      <c r="L78" s="11" t="s">
        <v>358</v>
      </c>
      <c r="M78" s="9" t="s">
        <v>41</v>
      </c>
      <c r="N78" s="12" t="s">
        <v>359</v>
      </c>
      <c r="O78" s="11" t="s">
        <v>360</v>
      </c>
      <c r="P78" s="12"/>
      <c r="Q78" s="16"/>
      <c r="R78" s="23"/>
      <c r="S78" s="23"/>
      <c r="T78" s="23"/>
      <c r="U78" s="23"/>
      <c r="V78" s="23"/>
      <c r="W78" s="23"/>
      <c r="X78" s="16"/>
      <c r="Y78" s="9" t="s">
        <v>44</v>
      </c>
      <c r="Z78" s="13" t="str">
        <f t="shared" si="1"/>
        <v>{
    "id": "M4-NyO-4a-I-1-BR",
    "stimulus": "&lt;p&gt;Clique na centena mais próxima de {{T1}}.&lt;/p&gt;",
    "hint": "&lt;p&gt;Para aproximar um número às centenas, deve-se descobrir entre quais duas centenas ele está e escolher a mais próxima.&lt;/p&gt;",
    "feedback": "&lt;p&gt;Para aproximar o número {{T1}} às centenas, encontre entre quais duas centenas ele está. Neste caso, entre {{T2}} e {{T3}}.&lt;/p&gt;&lt;p&gt;Em seguida, verifique qual é a centena mais próxima. Como {{T1}} está a {{T4}} unidades de {{T2}} e a {{T5}} unidades de {{T3}}, a resposta é {{A1}}.&lt;/p&gt;",
    "seed": {
        "parameters": [
            {
                "name": "Q1",
                "label": null,
                "min": 300,
                "max": 990,
                "step": 10
            },
            {
                "name": "Q2",
                "label": null,
                "min": 1,
                "max": 9,
                "step": 1
            }
        ],
        "calculated": [
            {
                "name": "T1",
                "label": "{{function}}",
                "function": "{{Q1}}+{{Q2}}",
                "temp": true
            },
            {
                "name": "T2",
                "label": "{{function}}",
                "function": "math.floor({{T1}}/100)*100",
                "temp": true
            },
            {
                "name": "T3",
                "label": "{{function}}",
                "function": "math.ceil({{T1}}/100)*100",
                "temp": true
            },
            {
                "name": "T4",
                "label": "{{function}}",
                "function": "{{T1}}-{{T2}}",
                "temp": true
            },
            {
                "name": "T5",
                "label": "{{function}}",
                "function": "{{T3}}-{{T1}}",
                "temp": true
            },
            {
                "name": "A1",
                "label": "{{function}}",
                "function": "math.round({{T1}}/100)*100"
            },
            {
                "name": "A2",
                "label": "{{function}}",
                "function": "math.round({{T1}}/100)*100+100",
                "incorrect": true
            },
            {
                "name": "A3",
                "label": "{{function}}",
                "function": "math.round({{T1}}/100)*100-100",
                "incorrect": true
            },
            {
                "name": "A4",
                "label": "{{function}}",
                "function": "math.round({{T1}}/100)*100+200",
                "incorrect": true
            },
            {
                "name": "A5",
                "label": "{{function}}",
                "function": "math.round({{T1}}/100)*100-200",
                "incorrect": true
            }
        ],
        "uniques": true
    },
    "algorithm": {
        "name": "trueFalse",
        "template": "Multiple choice – standard",
        "params": {
            "countCorrect": 1,
            "countIncorrect": 2,
            "showCheckIcon": false,
            "columns": 3
        }
    }
}</v>
      </c>
      <c r="AA78" s="11" t="s">
        <v>361</v>
      </c>
      <c r="AB78" s="14" t="str">
        <f t="shared" si="2"/>
        <v>M4-NyO-4a-I-1</v>
      </c>
      <c r="AC78" s="14" t="str">
        <f t="shared" si="3"/>
        <v>M4-NyO-4a-I-1-BR</v>
      </c>
      <c r="AD78" s="7" t="s">
        <v>261</v>
      </c>
      <c r="AE78" s="16"/>
      <c r="AF78" s="16" t="s">
        <v>46</v>
      </c>
      <c r="AG78" s="7" t="s">
        <v>47</v>
      </c>
    </row>
    <row r="79" ht="75.0" customHeight="1">
      <c r="A79" s="9" t="s">
        <v>353</v>
      </c>
      <c r="B79" s="12" t="s">
        <v>354</v>
      </c>
      <c r="C79" s="9" t="s">
        <v>48</v>
      </c>
      <c r="D79" s="10" t="s">
        <v>35</v>
      </c>
      <c r="E79" s="9"/>
      <c r="F79" s="12" t="s">
        <v>362</v>
      </c>
      <c r="G79" s="12" t="s">
        <v>363</v>
      </c>
      <c r="H79" s="12"/>
      <c r="I79" s="9" t="s">
        <v>37</v>
      </c>
      <c r="J79" s="9" t="s">
        <v>92</v>
      </c>
      <c r="K79" s="11" t="s">
        <v>364</v>
      </c>
      <c r="L79" s="11" t="s">
        <v>365</v>
      </c>
      <c r="M79" s="9" t="s">
        <v>41</v>
      </c>
      <c r="N79" s="12" t="s">
        <v>359</v>
      </c>
      <c r="O79" s="11" t="s">
        <v>360</v>
      </c>
      <c r="P79" s="12"/>
      <c r="Q79" s="16"/>
      <c r="R79" s="23"/>
      <c r="S79" s="23"/>
      <c r="T79" s="23"/>
      <c r="U79" s="23"/>
      <c r="V79" s="23"/>
      <c r="W79" s="23"/>
      <c r="X79" s="16"/>
      <c r="Y79" s="9" t="s">
        <v>44</v>
      </c>
      <c r="Z79" s="13" t="str">
        <f t="shared" si="1"/>
        <v>{"id":"M4-NyO-4a-E-1-BR","stimulus":"&lt;p&gt;Escreva a centena mais próxima de {{T1}}.&lt;/p&gt;","template":"&lt;p&gt;A centena mais próxima de {{T1}} é {{response}}.&lt;/p&gt;","hint":"&lt;p&gt;Para aproximar um número às centenas, deve-se descobrir entre quais duas centenas ele está e escolher a mais próxima.&lt;/p&gt;","feedback":"&lt;p&gt;Para aproximar o número {{T1}} às centenas, encontre entre quais duas centenas ele está. Neste caso, entre {{T2}} e {{T3}}.&lt;/p&gt;&lt;p&gt;Em seguida, verifique qual é a centena mais próxima. Como {{T1}} está a {{T4}} unidades de {{T2}} e a {{T5}} unidades de {{T3}}, a resposta é {{A1}}.&lt;/p&gt;","seed":{"parameters":[{"name":"Q1","label":null,"min":100,"max":990,"step":10},{"name":"Q2","label":null,"min":1,"max":9,"step":1}],"calculated":[{"name":"T1","label":"{{function}}","function":"{{Q1}}+{{Q2}}","temp":true},{"name":"A1","label":"{{function}}","function":"math.round({{T1}}/100)*100"},{"name":"T2","label":"{{function}}","function":"math.floor({{T1}}/100)*100","temp":true},{"name":"T3","label":"{{function}}","function":"math.ceil({{T1}}/100)*100","temp":true},{"name":"T4","label":"{{function}}","function":"{{T1}}-{{T2}}","temp":true},{"name":"T5","label":"{{function}}","function":"{{T3}}-{{T1}}","temp":true}],"uniques":true},"algorithm":{"name":"calculateOperation","params":{"method":"equivLiteral","keyboard":"NUMERICAL"}}}</v>
      </c>
      <c r="AA79" s="11" t="s">
        <v>366</v>
      </c>
      <c r="AB79" s="14" t="str">
        <f t="shared" si="2"/>
        <v>M4-NyO-4a-E-1</v>
      </c>
      <c r="AC79" s="14" t="str">
        <f t="shared" si="3"/>
        <v>M4-NyO-4a-E-1-BR</v>
      </c>
      <c r="AD79" s="7" t="s">
        <v>261</v>
      </c>
      <c r="AE79" s="16"/>
      <c r="AF79" s="16" t="s">
        <v>46</v>
      </c>
      <c r="AG79" s="7" t="s">
        <v>47</v>
      </c>
    </row>
    <row r="80" ht="75.0" customHeight="1">
      <c r="A80" s="9" t="s">
        <v>353</v>
      </c>
      <c r="B80" s="12" t="s">
        <v>354</v>
      </c>
      <c r="C80" s="9" t="s">
        <v>67</v>
      </c>
      <c r="D80" s="10" t="s">
        <v>35</v>
      </c>
      <c r="E80" s="9"/>
      <c r="F80" s="11"/>
      <c r="G80" s="12"/>
      <c r="H80" s="12"/>
      <c r="I80" s="9" t="s">
        <v>37</v>
      </c>
      <c r="J80" s="7" t="s">
        <v>92</v>
      </c>
      <c r="K80" s="11" t="s">
        <v>357</v>
      </c>
      <c r="L80" s="12"/>
      <c r="M80" s="9" t="s">
        <v>367</v>
      </c>
      <c r="N80" s="12"/>
      <c r="O80" s="12"/>
      <c r="P80" s="12"/>
      <c r="Q80" s="24"/>
      <c r="R80" s="11" t="s">
        <v>368</v>
      </c>
      <c r="S80" s="11" t="s">
        <v>369</v>
      </c>
      <c r="T80" s="11" t="s">
        <v>370</v>
      </c>
      <c r="U80" s="11" t="s">
        <v>371</v>
      </c>
      <c r="V80" s="11" t="s">
        <v>372</v>
      </c>
      <c r="W80" s="11" t="s">
        <v>373</v>
      </c>
      <c r="X80" s="16"/>
      <c r="Y80" s="9" t="s">
        <v>44</v>
      </c>
      <c r="Z80" s="13" t="str">
        <f t="shared" si="1"/>
        <v>{"id":"M4-NyO-4a-A-1-BR","seed":{"parameters":[{"name":"Q1","label":null,"min":100,"max":990,"step":10},{"name":"Q2","label":null,"min":1,"max":9,"step":1}],"uniques":true},"scaffolding":[{"id":"step-0","stimulus":"&lt;p&gt;Uma escola recebeu {{T1}} tablets para distribuir entre alunos do ensino fundamental e médio.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quantos tablets a escola recebeu?&lt;/p&gt;","template":"&lt;p&gt;A escola recebeu {{response}} tablets.&lt;/p&gt;","seed":{"calculated":[{"name":"A2","function":"{{Q1}}+{{Q2}}"}]},"algorithm":{"name":"calculateOperation","params":{"method":"equivLiteral","keyboard":"NUMERICAL"}}},{"id":"step-2","stimulus":"&lt;p&gt;O que pede o enunciado?&lt;/p&gt;","seed":{"calculated":[{"name":"1-A1","label":"&lt;p&gt;Aproximar o número de tablets para as dezenas.&lt;/p&gt;","incorrect":true},{"name":"1-A2","label":"&lt;p&gt;Aproximar o número de tablets para as centenas.&lt;/p&gt;"},{"name":"1-A3","label":"&lt;p&gt;Aproximar o número de tablets para as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das {{T1}} tablets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AA80" s="11" t="s">
        <v>374</v>
      </c>
      <c r="AB80" s="14" t="str">
        <f t="shared" si="2"/>
        <v>M4-NyO-4a-A-1</v>
      </c>
      <c r="AC80" s="14" t="str">
        <f t="shared" si="3"/>
        <v>M4-NyO-4a-A-1-BR</v>
      </c>
      <c r="AD80" s="7" t="s">
        <v>261</v>
      </c>
      <c r="AE80" s="16"/>
      <c r="AF80" s="16" t="s">
        <v>46</v>
      </c>
      <c r="AG80" s="7" t="s">
        <v>47</v>
      </c>
    </row>
    <row r="81" ht="75.0" customHeight="1">
      <c r="A81" s="9" t="s">
        <v>353</v>
      </c>
      <c r="B81" s="12" t="s">
        <v>354</v>
      </c>
      <c r="C81" s="9" t="s">
        <v>67</v>
      </c>
      <c r="D81" s="10" t="s">
        <v>35</v>
      </c>
      <c r="E81" s="9"/>
      <c r="F81" s="11"/>
      <c r="G81" s="12"/>
      <c r="H81" s="12"/>
      <c r="I81" s="9" t="s">
        <v>37</v>
      </c>
      <c r="J81" s="7" t="s">
        <v>92</v>
      </c>
      <c r="K81" s="11" t="s">
        <v>357</v>
      </c>
      <c r="L81" s="12"/>
      <c r="M81" s="9" t="s">
        <v>367</v>
      </c>
      <c r="N81" s="12"/>
      <c r="O81" s="12"/>
      <c r="P81" s="12"/>
      <c r="Q81" s="24"/>
      <c r="R81" s="11" t="s">
        <v>375</v>
      </c>
      <c r="S81" s="11" t="s">
        <v>376</v>
      </c>
      <c r="T81" s="11" t="s">
        <v>377</v>
      </c>
      <c r="U81" s="11" t="s">
        <v>378</v>
      </c>
      <c r="V81" s="11" t="s">
        <v>372</v>
      </c>
      <c r="W81" s="11" t="s">
        <v>379</v>
      </c>
      <c r="X81" s="16"/>
      <c r="Y81" s="9" t="s">
        <v>44</v>
      </c>
      <c r="Z81" s="13" t="str">
        <f t="shared" si="1"/>
        <v>{"id":"M4-NyO-4a-A-2-BR","seed":{"parameters":[{"name":"Q1","label":null,"min":100,"max":990,"step":10},{"name":"Q2","label":null,"min":1,"max":9,"step":1}],"uniques":true},"scaffolding":[{"id":"step-0","stimulus":"&lt;p&gt;Um vídeo alcançou {{T1}} visualizações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visualizações o vídeo alcançou?&lt;/p&gt;","template":"&lt;p&gt;O vídeo obteve {{response}} visualizações.&lt;/p&gt;","seed":{"calculated":[{"name":"A2","function":"{{Q1}}+{{Q2}}"}]},"algorithm":{"name":"calculateOperation","params":{"method":"equivLiteral","keyboard":"NUMERICAL"}}},{"id":"step-2","stimulus":"&lt;p&gt;O que pede o enunciado?&lt;/p&gt;","seed":{"calculated":[{"name":"1-A1","label":"&lt;p&gt;Aproximar o número de visualizações às dezenas.&lt;/p&gt;","incorrect":true},{"name":"1-A2","label":"&lt;p&gt;Aproximar o número de visualizações às centenas.&lt;/p&gt;"},{"name":"1-A3","label":"&lt;p&gt;Aproximar o número de visualizações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texto a seguir.&lt;/p&gt;","template":"&lt;p&gt;A centena mais próxima das {{T1}} visualizações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AA81" s="11" t="s">
        <v>380</v>
      </c>
      <c r="AB81" s="14" t="str">
        <f t="shared" si="2"/>
        <v>M4-NyO-4a-A-2</v>
      </c>
      <c r="AC81" s="14" t="str">
        <f t="shared" si="3"/>
        <v>M4-NyO-4a-A-2-BR</v>
      </c>
      <c r="AD81" s="7" t="s">
        <v>261</v>
      </c>
      <c r="AE81" s="16"/>
      <c r="AF81" s="16" t="s">
        <v>46</v>
      </c>
      <c r="AG81" s="7" t="s">
        <v>47</v>
      </c>
    </row>
    <row r="82" ht="75.0" customHeight="1">
      <c r="A82" s="9" t="s">
        <v>353</v>
      </c>
      <c r="B82" s="12" t="s">
        <v>354</v>
      </c>
      <c r="C82" s="9" t="s">
        <v>67</v>
      </c>
      <c r="D82" s="10" t="s">
        <v>35</v>
      </c>
      <c r="E82" s="9"/>
      <c r="F82" s="11"/>
      <c r="G82" s="12"/>
      <c r="H82" s="12"/>
      <c r="I82" s="9" t="s">
        <v>37</v>
      </c>
      <c r="J82" s="7" t="s">
        <v>92</v>
      </c>
      <c r="K82" s="11" t="s">
        <v>357</v>
      </c>
      <c r="L82" s="12"/>
      <c r="M82" s="9" t="s">
        <v>367</v>
      </c>
      <c r="N82" s="12"/>
      <c r="O82" s="12"/>
      <c r="P82" s="9"/>
      <c r="Q82" s="24"/>
      <c r="R82" s="11" t="s">
        <v>381</v>
      </c>
      <c r="S82" s="11" t="s">
        <v>382</v>
      </c>
      <c r="T82" s="11" t="s">
        <v>383</v>
      </c>
      <c r="U82" s="11" t="s">
        <v>384</v>
      </c>
      <c r="V82" s="11" t="s">
        <v>385</v>
      </c>
      <c r="W82" s="11" t="s">
        <v>386</v>
      </c>
      <c r="X82" s="16"/>
      <c r="Y82" s="9" t="s">
        <v>44</v>
      </c>
      <c r="Z82" s="13" t="str">
        <f t="shared" si="1"/>
        <v>{"id":"M4-NyO-4a-A-3-BR","seed":{"parameters":[{"name":"Q1","label":null,"min":100,"max":990,"step":10},{"name":"Q2","label":null,"min":1,"max":9,"step":1}],"uniques":true},"scaffolding":[{"id":"step-0","stimulus":"&lt;p&gt;A um concerto, compareceram {{T1}} expectadores.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pessoas assistiram ao concerto?&lt;/p&gt;","template":"&lt;p&gt;{{response}} pessoas.&lt;/p&gt;","seed":{"calculated":[{"name":"A2","function":"{{Q1}}+{{Q2}}"}]},"algorithm":{"name":"calculateOperation","params":{"method":"equivLiteral","keyboard":"NUMERICAL"}}},{"id":"step-2","stimulus":"&lt;p&gt;O que pede o enunciado?&lt;/p&gt;","seed":{"calculated":[{"name":"1-A1","label":"&lt;p&gt;Aproximar o número de expectadores do concerto às dezenas.&lt;/p&gt;","incorrect":true},{"name":"1-A2","label":"&lt;p&gt;Aproximar o número de expectadores do concerto às centenas.&lt;/p&gt;"},{"name":"1-A3","label":"&lt;p&gt;Aproximar o número de expectadores do concerto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dos {{T1}} expectadores presentes no concerto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AA82" s="11" t="s">
        <v>387</v>
      </c>
      <c r="AB82" s="14" t="str">
        <f t="shared" si="2"/>
        <v>M4-NyO-4a-A-3</v>
      </c>
      <c r="AC82" s="14" t="str">
        <f t="shared" si="3"/>
        <v>M4-NyO-4a-A-3-BR</v>
      </c>
      <c r="AD82" s="7" t="s">
        <v>261</v>
      </c>
      <c r="AE82" s="16"/>
      <c r="AF82" s="16" t="s">
        <v>46</v>
      </c>
      <c r="AG82" s="7" t="s">
        <v>47</v>
      </c>
    </row>
    <row r="83" ht="75.0" customHeight="1">
      <c r="A83" s="9" t="s">
        <v>388</v>
      </c>
      <c r="B83" s="12" t="s">
        <v>389</v>
      </c>
      <c r="C83" s="9" t="s">
        <v>34</v>
      </c>
      <c r="D83" s="10" t="s">
        <v>35</v>
      </c>
      <c r="E83" s="9"/>
      <c r="F83" s="12" t="s">
        <v>390</v>
      </c>
      <c r="G83" s="12"/>
      <c r="H83" s="12"/>
      <c r="I83" s="9" t="s">
        <v>37</v>
      </c>
      <c r="J83" s="9" t="s">
        <v>391</v>
      </c>
      <c r="K83" s="12" t="s">
        <v>392</v>
      </c>
      <c r="L83" s="11" t="s">
        <v>393</v>
      </c>
      <c r="M83" s="9" t="s">
        <v>41</v>
      </c>
      <c r="N83" s="12" t="s">
        <v>394</v>
      </c>
      <c r="O83" s="11" t="s">
        <v>395</v>
      </c>
      <c r="P83" s="12" t="s">
        <v>396</v>
      </c>
      <c r="Q83" s="16"/>
      <c r="R83" s="23"/>
      <c r="S83" s="23"/>
      <c r="T83" s="23"/>
      <c r="U83" s="23"/>
      <c r="V83" s="23"/>
      <c r="W83" s="23"/>
      <c r="X83" s="16"/>
      <c r="Y83" s="9" t="s">
        <v>44</v>
      </c>
      <c r="Z83" s="13" t="str">
        <f t="shared" si="1"/>
        <v>{
    "id": "M4-NyO-4b-I-1-BR",
    "stimulus": "&lt;p&gt;Clique na dezena mais próxima do número {{T1}}.&lt;/p&gt;",
    "hint": "&lt;p&gt;Para aproximar um número às dezenas, deve-se descobrir entre quais duas dezenas ele está e escolher a mais próxima.&lt;/p&gt;",
    "feedback": "&lt;p&gt;Para aproximar o número {{T1}} às dezenas, primeiro encontra-se entre quais duas dezenas ele está, ou seja, entre {{T2}} e {{T3}}.&lt;/p&gt;&lt;p&gt;Depois, verifica-se qual é a dezena mais próxima. Como {{T1}} está a {{T4}} unidades de {{T2}} e a {{T5}} unidades de {{T3}}, a resposta é {{A1}}.&lt;/p&gt;",
    "seed": {
        "parameters": [
            {
                "name": "Q1",
                "label": null,
                "min": 20,
                "max": 90,
                "step": 1
            },
            {
                "name": "Q2",
                "label": null,
                "list": [
                    1,
                    2,
                    3,
                    4,
                    6,
                    7,
                    8,
                    9
                ]
            }
        ],
        "calculated": [
            {
                "name": "T1",
                "label": "{{function}}",
                "function": "{{Q1}}*10+{{Q2}} ",
                "temp": true
            },
            {
                "name": "T2",
                "label": "{{function}}",
                "function": "math.floor({{T1}}/10)*10",
                "temp": true
            },
            {
                "name": "T3",
                "label": "{{function}}",
                "function": "math.ceil({{T1}}/10)*10",
                "temp": true
            },
            {
                "name": "T4",
                "label": "{{function}}",
                "function": "{{T1}}-{{T2}}",
                "temp": true
            },
            {
                "name": "T5",
                "label": "{{function}}",
                "function": "{{T3}}-{{T1}}",
                "temp": true
            },
            {
                "name": "A1",
                "label": "{{function}}",
                "function": "math.round({{T1}}/10)*10"
            },
            {
                "name": "A2",
                "label": "{{function}}",
                "function": "math.round({{T1}}/10)*10+10",
                "incorrect": true
            },
            {
                "name": "A3",
                "label": "{{function}}",
                "function": "math.round({{T1}}/10)*10-10",
                "incorrect": true
            },
            {
                "name": "A4",
                "label": "{{function}}",
                "function": "math.round({{T1}}/10)*10-20",
                "incorrect": true
            },
            {
                "name": "A5",
                "label": "{{function}}",
                "function": "math.round({{T1}}/10)*10+20",
                "incorrect": true
            }
        ],
        "uniques": true
    },
    "algorithm": {
        "name": "trueFalse",
        "template": "Multiple choice – standard",
        "params": {
            "countCorrect": 1,
            "countIncorrect": 2,
            "showCheckIcon": false,
            "columns": 3
        }
    }
}</v>
      </c>
      <c r="AA83" s="11" t="s">
        <v>397</v>
      </c>
      <c r="AB83" s="14" t="str">
        <f t="shared" si="2"/>
        <v>M4-NyO-4b-I-1</v>
      </c>
      <c r="AC83" s="14" t="str">
        <f t="shared" si="3"/>
        <v>M4-NyO-4b-I-1-BR</v>
      </c>
      <c r="AD83" s="7" t="s">
        <v>261</v>
      </c>
      <c r="AE83" s="16"/>
      <c r="AF83" s="16" t="s">
        <v>46</v>
      </c>
      <c r="AG83" s="7" t="s">
        <v>47</v>
      </c>
    </row>
    <row r="84" ht="75.0" customHeight="1">
      <c r="A84" s="9" t="s">
        <v>388</v>
      </c>
      <c r="B84" s="12" t="s">
        <v>389</v>
      </c>
      <c r="C84" s="9" t="s">
        <v>48</v>
      </c>
      <c r="D84" s="10" t="s">
        <v>35</v>
      </c>
      <c r="E84" s="9"/>
      <c r="F84" s="12" t="s">
        <v>398</v>
      </c>
      <c r="G84" s="12" t="s">
        <v>399</v>
      </c>
      <c r="H84" s="12"/>
      <c r="I84" s="9" t="s">
        <v>37</v>
      </c>
      <c r="J84" s="9" t="s">
        <v>92</v>
      </c>
      <c r="K84" s="12" t="s">
        <v>400</v>
      </c>
      <c r="L84" s="11" t="s">
        <v>401</v>
      </c>
      <c r="M84" s="9" t="s">
        <v>41</v>
      </c>
      <c r="N84" s="12" t="s">
        <v>394</v>
      </c>
      <c r="O84" s="11" t="s">
        <v>402</v>
      </c>
      <c r="P84" s="12" t="s">
        <v>403</v>
      </c>
      <c r="Q84" s="16"/>
      <c r="R84" s="23"/>
      <c r="S84" s="23"/>
      <c r="T84" s="23"/>
      <c r="U84" s="23"/>
      <c r="V84" s="23"/>
      <c r="W84" s="23"/>
      <c r="X84" s="16"/>
      <c r="Y84" s="9" t="s">
        <v>44</v>
      </c>
      <c r="Z84" s="13" t="str">
        <f t="shared" si="1"/>
        <v>{"id":"M4-NyO-4b-E-1-BR","stimulus":"&lt;p&gt;Escreva a dezena mais próxima do número {{T1}}.&lt;/p&gt;","template":"&lt;p&gt;A dezena mais próxima a {{T1}} é {{response}}.&lt;/p&gt;","hint":"&lt;p&gt;Para aproximar um número às dezenas, deve-se descobrir entre quais duas dezenas ele está e escolher a mais próxima.&lt;/p&gt;","feedback":"&lt;p&gt;Para aproximar o número {{T1}} às dezenas, primeiro encontra-se entre quais duas dezenas ele está, ou seja, entre {{T2}} e {{T3}}.&lt;/p&gt;&lt;p&gt;Depois, verifica-se qual é a dezena mais próxima. Como {{T1}} está a {{T4}} unidades de {{T2}} e a {{T5}} unidades de {{T3}}, a resposta é {{A1}}.&lt;/p&gt;","seed":{"parameters":[{"name":"Q1","label":null,"min":10,"max":90,"step":1},{"name":"Q2","label":null,"list":[2,3,4,6,7,8]}],"calculated":[{"name":"T1","label":"{{function}}","function":"{{Q1}}*10+{{Q2}}","temp":true},{"name":"A1","label":"{{function}}","function":"math.round({{T1}}/10)*10"},{"name":"T2","label":"{{function}}","function":"math.floor({{T1}}/10)*10","temp":true},{"name":"T3","label":"{{function}}","function":"math.ceil({{T1}}/10)*10","temp":true},{"name":"T4","label":"{{function}}","function":"{{T1}}-{{T2}}","temp":true},{"name":"T5","label":"{{function}}","function":"{{T3}}-{{T1}}","temp":true}],"uniques":true},"algorithm":{"name":"calculateOperation","params":{"method":"equivLiteral","keyboard":"NUMERICAL"}}}</v>
      </c>
      <c r="AA84" s="11" t="s">
        <v>404</v>
      </c>
      <c r="AB84" s="14" t="str">
        <f t="shared" si="2"/>
        <v>M4-NyO-4b-E-1</v>
      </c>
      <c r="AC84" s="14" t="str">
        <f t="shared" si="3"/>
        <v>M4-NyO-4b-E-1-BR</v>
      </c>
      <c r="AD84" s="7" t="s">
        <v>261</v>
      </c>
      <c r="AE84" s="16"/>
      <c r="AF84" s="16" t="s">
        <v>46</v>
      </c>
      <c r="AG84" s="7" t="s">
        <v>47</v>
      </c>
    </row>
    <row r="85" ht="75.0" customHeight="1">
      <c r="A85" s="9" t="s">
        <v>388</v>
      </c>
      <c r="B85" s="12" t="s">
        <v>389</v>
      </c>
      <c r="C85" s="9" t="s">
        <v>67</v>
      </c>
      <c r="D85" s="10" t="s">
        <v>35</v>
      </c>
      <c r="E85" s="9"/>
      <c r="F85" s="11" t="s">
        <v>405</v>
      </c>
      <c r="G85" s="12" t="s">
        <v>406</v>
      </c>
      <c r="H85" s="12"/>
      <c r="I85" s="9" t="s">
        <v>37</v>
      </c>
      <c r="J85" s="9" t="s">
        <v>92</v>
      </c>
      <c r="K85" s="12" t="s">
        <v>407</v>
      </c>
      <c r="L85" s="11" t="s">
        <v>401</v>
      </c>
      <c r="M85" s="9" t="s">
        <v>367</v>
      </c>
      <c r="N85" s="22"/>
      <c r="O85" s="22"/>
      <c r="P85" s="22"/>
      <c r="Q85" s="16"/>
      <c r="R85" s="23"/>
      <c r="S85" s="24" t="s">
        <v>408</v>
      </c>
      <c r="T85" s="24" t="s">
        <v>409</v>
      </c>
      <c r="U85" s="24" t="s">
        <v>410</v>
      </c>
      <c r="V85" s="24" t="s">
        <v>411</v>
      </c>
      <c r="W85" s="11" t="s">
        <v>412</v>
      </c>
      <c r="X85" s="16"/>
      <c r="Y85" s="9" t="s">
        <v>44</v>
      </c>
      <c r="Z85" s="13" t="str">
        <f t="shared" si="1"/>
        <v>{"id":"M4-NyO-4b-A-1-BR","seed":{"parameters":[{"name":"Q1","label":null,"min":10,"max":50,"step":1},{"name":"Q2","label":null,"list":[2,3,4,6,7,8]}],"uniques":true},"scaffolding":[{"id":"step-0","stimulus":"&lt;p&gt;Mariana e sua família passaram o fim de semana em uma praia que fica a &lt;span class=\"no-break\"&gt;{{T1}} km&lt;/span&gt; da cidade em que eles moram. Arredonde esta distância para as dezenas.&lt;/p&gt;","template":"&lt;p&gt;A dezena mais próxima é {{response}}.&lt;/p&gt;","seed":{"parameters":[],"calculated":[{"name":"A1","function":"math.round({{T1}}/10)*10"},{"name":"T1","function":"{{Q1}}*10+{{Q2}}","temp":true}]},"algorithm":{"name":"calculateOperation","params":{"method":"equivLiteral","keyboard":"NUMERICAL"}}},{"id":"step-1","stimulus":"&lt;p&gt;Sem aproximar, a que distância fica a praia?&lt;/p&gt;","template":"&lt;p&gt;A praia está a {{response}} km.&lt;/p&gt;","seed":{"calculated":[{"name":"A2","function":"{{Q1}}*10+{{Q2}}"}]},"algorithm":{"name":"calculateOperation","params":{"method":"equivLiteral","keyboard":"NUMERICAL"}}},{"id":"step-2","stimulus":"&lt;p&gt;O que pede o enunciado?&lt;/p&gt;","seed":{"calculated":[{"name":"1-A1","label":"&lt;p&gt;Aproximar a distância para as dezenas.&lt;/p&gt;"},{"name":"1-A2","label":"&lt;p&gt;Aproximar a distância para as centenas.&lt;/p&gt;","incorrect":true},{"name":"1-A3","label":"&lt;p&gt;Aproximar a distância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km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AA85" s="11" t="s">
        <v>413</v>
      </c>
      <c r="AB85" s="14" t="str">
        <f t="shared" si="2"/>
        <v>M4-NyO-4b-A-1</v>
      </c>
      <c r="AC85" s="14" t="str">
        <f t="shared" si="3"/>
        <v>M4-NyO-4b-A-1-BR</v>
      </c>
      <c r="AD85" s="7" t="s">
        <v>261</v>
      </c>
      <c r="AE85" s="16"/>
      <c r="AF85" s="16" t="s">
        <v>46</v>
      </c>
      <c r="AG85" s="7" t="s">
        <v>47</v>
      </c>
    </row>
    <row r="86" ht="75.0" customHeight="1">
      <c r="A86" s="9" t="s">
        <v>388</v>
      </c>
      <c r="B86" s="12" t="s">
        <v>389</v>
      </c>
      <c r="C86" s="9" t="s">
        <v>67</v>
      </c>
      <c r="D86" s="10" t="s">
        <v>35</v>
      </c>
      <c r="E86" s="9"/>
      <c r="F86" s="12" t="s">
        <v>414</v>
      </c>
      <c r="G86" s="12" t="s">
        <v>406</v>
      </c>
      <c r="H86" s="12"/>
      <c r="I86" s="9" t="s">
        <v>37</v>
      </c>
      <c r="J86" s="16" t="s">
        <v>92</v>
      </c>
      <c r="K86" s="12" t="s">
        <v>400</v>
      </c>
      <c r="L86" s="11" t="s">
        <v>401</v>
      </c>
      <c r="M86" s="9" t="s">
        <v>367</v>
      </c>
      <c r="N86" s="22"/>
      <c r="O86" s="22"/>
      <c r="P86" s="22"/>
      <c r="Q86" s="16"/>
      <c r="R86" s="23"/>
      <c r="S86" s="24" t="s">
        <v>415</v>
      </c>
      <c r="T86" s="24" t="s">
        <v>416</v>
      </c>
      <c r="U86" s="24" t="s">
        <v>410</v>
      </c>
      <c r="V86" s="24" t="s">
        <v>417</v>
      </c>
      <c r="W86" s="11" t="s">
        <v>418</v>
      </c>
      <c r="X86" s="16"/>
      <c r="Y86" s="9" t="s">
        <v>44</v>
      </c>
      <c r="Z86" s="13" t="str">
        <f t="shared" si="1"/>
        <v>{"id":"M4-NyO-4b-A-2-BR","seed":{"parameters":[{"name":"Q1","label":null,"min":10,"max":90,"step":1},{"name":"Q2","label":null,"list":[2,3,4,6,7,8]}],"uniques":true},"scaffolding":[{"id":"step-0","stimulus":"&lt;p&gt;Em um concurso de fantasias, Ana recebeu {{T1}} votos.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quantos votos Ana recebeu?&lt;/p&gt;","template":"&lt;p&gt;Ela recebeu {{response}} votos.&lt;/p&gt;","seed":{"calculated":[{"name":"A2","function":"{{Q1}}*10+{{Q2}}"}]},"algorithm":{"name":"calculateOperation","params":{"method":"equivLiteral","keyboard":"NUMERICAL"}}},{"id":"step-2","stimulus":"&lt;p&gt;O que pede o enunciado?&lt;/p&gt;","seed":{"calculated":[{"name":"1-A1","label":"&lt;p&gt;Aproximar o número de votos para as dezenas.&lt;/p&gt;"},{"name":"1-A2","label":"&lt;p&gt;Aproximar o número de votos para as centenas.&lt;/p&gt;","incorrect":true},{"name":"1-A3","label":"&lt;p&gt;Aproximar o número de votos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votos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AA86" s="11" t="s">
        <v>419</v>
      </c>
      <c r="AB86" s="14" t="str">
        <f t="shared" si="2"/>
        <v>M4-NyO-4b-A-2</v>
      </c>
      <c r="AC86" s="14" t="str">
        <f t="shared" si="3"/>
        <v>M4-NyO-4b-A-2-BR</v>
      </c>
      <c r="AD86" s="7" t="s">
        <v>261</v>
      </c>
      <c r="AE86" s="16"/>
      <c r="AF86" s="16" t="s">
        <v>46</v>
      </c>
      <c r="AG86" s="7" t="s">
        <v>47</v>
      </c>
    </row>
    <row r="87" ht="75.0" customHeight="1">
      <c r="A87" s="9" t="s">
        <v>388</v>
      </c>
      <c r="B87" s="12" t="s">
        <v>389</v>
      </c>
      <c r="C87" s="9" t="s">
        <v>67</v>
      </c>
      <c r="D87" s="10" t="s">
        <v>35</v>
      </c>
      <c r="E87" s="7"/>
      <c r="F87" s="12" t="s">
        <v>420</v>
      </c>
      <c r="G87" s="12" t="s">
        <v>406</v>
      </c>
      <c r="H87" s="12"/>
      <c r="I87" s="9" t="s">
        <v>37</v>
      </c>
      <c r="J87" s="9" t="s">
        <v>92</v>
      </c>
      <c r="K87" s="12" t="s">
        <v>421</v>
      </c>
      <c r="L87" s="11" t="s">
        <v>401</v>
      </c>
      <c r="M87" s="9" t="s">
        <v>367</v>
      </c>
      <c r="N87" s="22"/>
      <c r="O87" s="21"/>
      <c r="P87" s="21"/>
      <c r="Q87" s="16"/>
      <c r="R87" s="23"/>
      <c r="S87" s="24" t="s">
        <v>422</v>
      </c>
      <c r="T87" s="24" t="s">
        <v>423</v>
      </c>
      <c r="U87" s="24" t="s">
        <v>424</v>
      </c>
      <c r="V87" s="24" t="s">
        <v>425</v>
      </c>
      <c r="W87" s="24" t="s">
        <v>426</v>
      </c>
      <c r="X87" s="16"/>
      <c r="Y87" s="9" t="s">
        <v>44</v>
      </c>
      <c r="Z87" s="13" t="str">
        <f t="shared" si="1"/>
        <v>{"id":"M4-NyO-4b-A-3-BR","seed":{"parameters":[{"name":"Q1","label":null,"min":10,"max":90,"step":1},{"name":"Q2","label":null,"list":[2,3,4,6,7,8]}],"uniques":true},"scaffolding":[{"id":"step-0","stimulus":"&lt;p&gt;Uma partida de tênis foi assistida por {{T1}} pessoas.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quantas pessoas assistiram à partida de tênis?&lt;/p&gt;","template":"&lt;p&gt;O público da partida foi de {{response}} expectadores.&lt;/p&gt;","seed":{"calculated":[{"name":"A2","function":"{{Q1}}*10+{{Q2}}"}]},"algorithm":{"name":"calculateOperation","params":{"method":"equivLiteral","keyboard":"NUMERICAL"}}},{"id":"step-2","stimulus":"&lt;p&gt;O que pede o enunciado?&lt;/p&gt;","seed":{"calculated":[{"name":"1-A1","label":"&lt;p&gt;Aproximar o número de expectadores para as dezenas.&lt;/p&gt;"},{"name":"1-A2","label":"&lt;p&gt;Aproximar o número de expectadores para as centenas.&lt;/p&gt;","incorrect":true},{"name":"1-A3","label":"&lt;p&gt;Aproximar o número de expectadores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expectadores da partida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AA87" s="11" t="s">
        <v>427</v>
      </c>
      <c r="AB87" s="14" t="str">
        <f t="shared" si="2"/>
        <v>M4-NyO-4b-A-3</v>
      </c>
      <c r="AC87" s="14" t="str">
        <f t="shared" si="3"/>
        <v>M4-NyO-4b-A-3-BR</v>
      </c>
      <c r="AD87" s="7" t="s">
        <v>261</v>
      </c>
      <c r="AE87" s="16"/>
      <c r="AF87" s="16" t="s">
        <v>46</v>
      </c>
      <c r="AG87" s="7" t="s">
        <v>47</v>
      </c>
    </row>
    <row r="88" ht="75.0" customHeight="1">
      <c r="A88" s="9" t="s">
        <v>428</v>
      </c>
      <c r="B88" s="12" t="s">
        <v>429</v>
      </c>
      <c r="C88" s="9" t="s">
        <v>34</v>
      </c>
      <c r="D88" s="10" t="s">
        <v>35</v>
      </c>
      <c r="E88" s="9"/>
      <c r="F88" s="11" t="s">
        <v>430</v>
      </c>
      <c r="G88" s="11"/>
      <c r="H88" s="12"/>
      <c r="I88" s="16" t="s">
        <v>37</v>
      </c>
      <c r="J88" s="7" t="s">
        <v>431</v>
      </c>
      <c r="K88" s="11" t="s">
        <v>432</v>
      </c>
      <c r="L88" s="11" t="s">
        <v>433</v>
      </c>
      <c r="M88" s="9" t="s">
        <v>41</v>
      </c>
      <c r="N88" s="11" t="s">
        <v>434</v>
      </c>
      <c r="O88" s="11" t="s">
        <v>435</v>
      </c>
      <c r="P88" s="24"/>
      <c r="Q88" s="16"/>
      <c r="R88" s="23"/>
      <c r="S88" s="23"/>
      <c r="T88" s="23"/>
      <c r="U88" s="23"/>
      <c r="V88" s="23"/>
      <c r="W88" s="23"/>
      <c r="X88" s="16"/>
      <c r="Y88" s="9" t="s">
        <v>44</v>
      </c>
      <c r="Z88" s="13" t="str">
        <f t="shared" si="1"/>
        <v>{
    "id": "M4-NyO-6a-I-1-BR",
    "stimulus": "&lt;p&gt;Selecione o resultado da seguinte adição.&lt;/p&gt;&lt;p style=\"text-align: center\"&gt;{{Q1}} + {{Q2}}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"name": "Q3",
                "label": null,
                "min": 10,
                "max": 90,
                "step": 10
            },
            {
                "name": "Q4",
                "label": null,
                "min": 10,
                "max": 90,
                "step": 10
            },
            {
                "name": "Q5",
                "label": null,
                "min": 10,
                "max": 90,
                "step": 10
            },
            {
                "name": "Q6",
                "label": null,
                "min": 10,
                "max": 90,
                "step": 10
            }
        ],
        "calculated": [
            {
                "name": "T1",
                "label": "{{function}}",
                "function": "{{Q1}}+{{Q2}}-math.floor({{Q1}}/10+{{Q2}}/10)*10",
                "temp": true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AA88" s="11" t="s">
        <v>436</v>
      </c>
      <c r="AB88" s="14" t="str">
        <f t="shared" si="2"/>
        <v>M4-NyO-6a-I-1</v>
      </c>
      <c r="AC88" s="14" t="str">
        <f t="shared" si="3"/>
        <v>M4-NyO-6a-I-1-BR</v>
      </c>
      <c r="AD88" s="7" t="s">
        <v>261</v>
      </c>
      <c r="AE88" s="16"/>
      <c r="AF88" s="16" t="s">
        <v>46</v>
      </c>
      <c r="AG88" s="7" t="s">
        <v>47</v>
      </c>
    </row>
    <row r="89" ht="75.0" customHeight="1">
      <c r="A89" s="9" t="s">
        <v>428</v>
      </c>
      <c r="B89" s="12" t="s">
        <v>429</v>
      </c>
      <c r="C89" s="9" t="s">
        <v>48</v>
      </c>
      <c r="D89" s="10" t="s">
        <v>35</v>
      </c>
      <c r="E89" s="9"/>
      <c r="F89" s="12" t="s">
        <v>437</v>
      </c>
      <c r="G89" s="12" t="s">
        <v>438</v>
      </c>
      <c r="H89" s="12"/>
      <c r="I89" s="9" t="s">
        <v>37</v>
      </c>
      <c r="J89" s="9" t="s">
        <v>92</v>
      </c>
      <c r="K89" s="11" t="s">
        <v>439</v>
      </c>
      <c r="L89" s="11" t="s">
        <v>440</v>
      </c>
      <c r="M89" s="9" t="s">
        <v>41</v>
      </c>
      <c r="N89" s="11" t="s">
        <v>434</v>
      </c>
      <c r="O89" s="11" t="s">
        <v>435</v>
      </c>
      <c r="P89" s="24"/>
      <c r="Q89" s="16"/>
      <c r="R89" s="23"/>
      <c r="S89" s="23"/>
      <c r="T89" s="23"/>
      <c r="U89" s="23"/>
      <c r="V89" s="23"/>
      <c r="W89" s="23"/>
      <c r="X89" s="16"/>
      <c r="Y89" s="9" t="s">
        <v>44</v>
      </c>
      <c r="Z89" s="13" t="str">
        <f t="shared" si="1"/>
        <v>{"id":"M4-NyO-6a-E-1-BR","stimulus":"&lt;p&gt;Calcule a seguinte adição.&lt;/p&gt;","template":"&lt;p style=\"text-align: center\"&gt;{{Q1}} + {{Q2}}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AA89" s="11" t="s">
        <v>441</v>
      </c>
      <c r="AB89" s="14" t="str">
        <f t="shared" si="2"/>
        <v>M4-NyO-6a-E-1</v>
      </c>
      <c r="AC89" s="14" t="str">
        <f t="shared" si="3"/>
        <v>M4-NyO-6a-E-1-BR</v>
      </c>
      <c r="AD89" s="7" t="s">
        <v>261</v>
      </c>
      <c r="AE89" s="16"/>
      <c r="AF89" s="16" t="s">
        <v>46</v>
      </c>
      <c r="AG89" s="7" t="s">
        <v>47</v>
      </c>
    </row>
    <row r="90" ht="75.0" customHeight="1">
      <c r="A90" s="9" t="s">
        <v>428</v>
      </c>
      <c r="B90" s="12" t="s">
        <v>429</v>
      </c>
      <c r="C90" s="9" t="s">
        <v>67</v>
      </c>
      <c r="D90" s="10" t="s">
        <v>35</v>
      </c>
      <c r="E90" s="9"/>
      <c r="F90" s="11" t="s">
        <v>442</v>
      </c>
      <c r="G90" s="11" t="s">
        <v>443</v>
      </c>
      <c r="H90" s="12"/>
      <c r="I90" s="9" t="s">
        <v>37</v>
      </c>
      <c r="J90" s="9" t="s">
        <v>92</v>
      </c>
      <c r="K90" s="11" t="s">
        <v>439</v>
      </c>
      <c r="L90" s="11" t="s">
        <v>440</v>
      </c>
      <c r="M90" s="9" t="s">
        <v>41</v>
      </c>
      <c r="N90" s="11" t="s">
        <v>434</v>
      </c>
      <c r="O90" s="11" t="s">
        <v>444</v>
      </c>
      <c r="P90" s="24"/>
      <c r="Q90" s="16"/>
      <c r="R90" s="23"/>
      <c r="S90" s="23"/>
      <c r="T90" s="23"/>
      <c r="U90" s="23"/>
      <c r="V90" s="23"/>
      <c r="W90" s="23"/>
      <c r="X90" s="16"/>
      <c r="Y90" s="9" t="s">
        <v>44</v>
      </c>
      <c r="Z90" s="13" t="str">
        <f t="shared" si="1"/>
        <v>{"id":"M4-NyO-6a-A-1-BR","stimulus":"&lt;p&gt;Um navio com destino ao porto de Santos estava com {{Q1}} latas de sopa para seus marinheiros. Como essa quantidade não era suficiente para a viagem, foram adquiridas mais {{Q2}} latas. Com quantas latas de sopa o navio ficou ao todo?&lt;/p&gt;","template":"&lt;p&gt;O navio ficou com {{response}} latas de sopa.&lt;/p&gt;","hint":"&lt;div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total de latas de sopa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AA90" s="11" t="s">
        <v>445</v>
      </c>
      <c r="AB90" s="14" t="str">
        <f t="shared" si="2"/>
        <v>M4-NyO-6a-A-1</v>
      </c>
      <c r="AC90" s="14" t="str">
        <f t="shared" si="3"/>
        <v>M4-NyO-6a-A-1-BR</v>
      </c>
      <c r="AD90" s="7" t="s">
        <v>261</v>
      </c>
      <c r="AE90" s="16"/>
      <c r="AF90" s="16" t="s">
        <v>46</v>
      </c>
      <c r="AG90" s="7" t="s">
        <v>47</v>
      </c>
    </row>
    <row r="91" ht="75.0" customHeight="1">
      <c r="A91" s="9" t="s">
        <v>428</v>
      </c>
      <c r="B91" s="12" t="s">
        <v>429</v>
      </c>
      <c r="C91" s="9" t="s">
        <v>67</v>
      </c>
      <c r="D91" s="10" t="s">
        <v>35</v>
      </c>
      <c r="E91" s="9"/>
      <c r="F91" s="12" t="s">
        <v>446</v>
      </c>
      <c r="G91" s="12" t="s">
        <v>447</v>
      </c>
      <c r="H91" s="12"/>
      <c r="I91" s="9" t="s">
        <v>37</v>
      </c>
      <c r="J91" s="9" t="s">
        <v>92</v>
      </c>
      <c r="K91" s="11" t="s">
        <v>439</v>
      </c>
      <c r="L91" s="11" t="s">
        <v>440</v>
      </c>
      <c r="M91" s="9" t="s">
        <v>41</v>
      </c>
      <c r="N91" s="11" t="s">
        <v>434</v>
      </c>
      <c r="O91" s="11" t="s">
        <v>448</v>
      </c>
      <c r="P91" s="12"/>
      <c r="Q91" s="7"/>
      <c r="R91" s="21"/>
      <c r="S91" s="21"/>
      <c r="T91" s="21"/>
      <c r="U91" s="21"/>
      <c r="V91" s="21"/>
      <c r="W91" s="21"/>
      <c r="X91" s="7"/>
      <c r="Y91" s="9" t="s">
        <v>44</v>
      </c>
      <c r="Z91" s="13" t="str">
        <f t="shared" si="1"/>
        <v>{"id":"M4-NyO-6a-A-2-BR","stimulus":"&lt;p&gt;No sábado {{Q1}} pessoas visitaram o Museu de Ciências Naturais, enquanto no domingo, o número de visitantes foi de {{Q2}} visitantes. Quantas pessoas visitaram o museu no fim de semana?&lt;/p&gt;","template":"&lt;p&gt;O museu recebeu {{response}} visitantes.&lt;/p&gt;","hint":"&lt;div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de visitantes durante o fim de semana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AA91" s="11" t="s">
        <v>449</v>
      </c>
      <c r="AB91" s="14" t="str">
        <f t="shared" si="2"/>
        <v>M4-NyO-6a-A-2</v>
      </c>
      <c r="AC91" s="14" t="str">
        <f t="shared" si="3"/>
        <v>M4-NyO-6a-A-2-BR</v>
      </c>
      <c r="AD91" s="7" t="s">
        <v>261</v>
      </c>
      <c r="AE91" s="16"/>
      <c r="AF91" s="16" t="s">
        <v>46</v>
      </c>
      <c r="AG91" s="7" t="s">
        <v>47</v>
      </c>
    </row>
    <row r="92" ht="75.0" customHeight="1">
      <c r="A92" s="9" t="s">
        <v>428</v>
      </c>
      <c r="B92" s="12" t="s">
        <v>429</v>
      </c>
      <c r="C92" s="9" t="s">
        <v>67</v>
      </c>
      <c r="D92" s="10" t="s">
        <v>35</v>
      </c>
      <c r="E92" s="9"/>
      <c r="F92" s="11" t="s">
        <v>450</v>
      </c>
      <c r="G92" s="11" t="s">
        <v>451</v>
      </c>
      <c r="H92" s="12"/>
      <c r="I92" s="9" t="s">
        <v>37</v>
      </c>
      <c r="J92" s="9" t="s">
        <v>92</v>
      </c>
      <c r="K92" s="11" t="s">
        <v>452</v>
      </c>
      <c r="L92" s="11" t="s">
        <v>440</v>
      </c>
      <c r="M92" s="9" t="s">
        <v>41</v>
      </c>
      <c r="N92" s="11" t="s">
        <v>434</v>
      </c>
      <c r="O92" s="11" t="s">
        <v>453</v>
      </c>
      <c r="P92" s="12"/>
      <c r="Q92" s="16"/>
      <c r="R92" s="23"/>
      <c r="S92" s="23"/>
      <c r="T92" s="23"/>
      <c r="U92" s="23"/>
      <c r="V92" s="23"/>
      <c r="W92" s="23"/>
      <c r="X92" s="16"/>
      <c r="Y92" s="9" t="s">
        <v>44</v>
      </c>
      <c r="Z92" s="13" t="str">
        <f t="shared" si="1"/>
        <v>{"id":"M4-NyO-6a-A-3-BR","stimulus":"&lt;p&gt;Em um mês, uma empresa farmacêutica produziu {{Q1}} doses de vacina contra febre amarela para vacinar uma população. No mês seguinte, a empresa produziu mais {{Q2}} doses. No total, quantas vacinas foram produzidas nesses dois meses?&lt;/p&gt;","template":"&lt;p&gt;A empresa farmacêutica produziu {{response}} doses.&lt;/p&gt;","hint":"&lt;div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número de dosis de vacunas enviadas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max":333,"step":1},{"name":"Q2","label":null,"min":10,"max":333,"step":1}],"calculated":[{"name":"T1","label":"{{function}}","function":"{{Q1}}+{{Q2}}-math.floor({{Q1}}/10+{{Q2}}/10)*10","temp":true},{"name":"A1","label":"{{function}}","function":"{{Q1}}+{{Q2}}"}],"uniques":true},"algorithm":{"name":"calculateOperation","params":{"method":"equivLiteral","keyboard":"NUMERICAL"}}}</v>
      </c>
      <c r="AA92" s="11" t="s">
        <v>454</v>
      </c>
      <c r="AB92" s="14" t="str">
        <f t="shared" si="2"/>
        <v>M4-NyO-6a-A-3</v>
      </c>
      <c r="AC92" s="14" t="str">
        <f t="shared" si="3"/>
        <v>M4-NyO-6a-A-3-BR</v>
      </c>
      <c r="AD92" s="7" t="s">
        <v>261</v>
      </c>
      <c r="AE92" s="16"/>
      <c r="AF92" s="16" t="s">
        <v>46</v>
      </c>
      <c r="AG92" s="7" t="s">
        <v>47</v>
      </c>
    </row>
    <row r="93" ht="75.0" customHeight="1">
      <c r="A93" s="9" t="s">
        <v>455</v>
      </c>
      <c r="B93" s="12" t="s">
        <v>456</v>
      </c>
      <c r="C93" s="9" t="s">
        <v>34</v>
      </c>
      <c r="D93" s="10" t="s">
        <v>35</v>
      </c>
      <c r="E93" s="9"/>
      <c r="F93" s="11" t="s">
        <v>457</v>
      </c>
      <c r="G93" s="12"/>
      <c r="H93" s="12"/>
      <c r="I93" s="9" t="s">
        <v>37</v>
      </c>
      <c r="J93" s="7" t="s">
        <v>458</v>
      </c>
      <c r="K93" s="18" t="s">
        <v>459</v>
      </c>
      <c r="L93" s="11" t="s">
        <v>460</v>
      </c>
      <c r="M93" s="9" t="s">
        <v>41</v>
      </c>
      <c r="N93" s="12" t="s">
        <v>461</v>
      </c>
      <c r="O93" s="11" t="s">
        <v>462</v>
      </c>
      <c r="P93" s="12"/>
      <c r="Q93" s="16"/>
      <c r="R93" s="23"/>
      <c r="S93" s="23"/>
      <c r="T93" s="23"/>
      <c r="U93" s="23"/>
      <c r="V93" s="23"/>
      <c r="W93" s="23"/>
      <c r="X93" s="24"/>
      <c r="Y93" s="9" t="s">
        <v>44</v>
      </c>
      <c r="Z93" s="13" t="str">
        <f t="shared" si="1"/>
        <v>{"id":"M4-NyO-7a-I-1-BR","stimulus":"&lt;p&gt;Em qual dessas equivalências está representada a propriedade comutativa da adição?&lt;/p&gt;","hint":"&lt;p&gt;As adições têm propriedade comutativa, pois a ordem das parcelas não altera o resultado.&lt;/p&gt;","feedback":"&lt;p&gt;As adições têm propriedade comutativa, pois a ordem das parcelas não altera o resultado:&lt;/p&gt;&lt;p style=\"text-align: center\"&gt;{{Q1}} + {{Q2}} = {{Q2}} + {{Q1}} = {{T1}}&lt;/p&gt;","seed":{"parameters":[{"name":"Q1","label":null,"min":10,"max":200,"step":1},{"name":"Q2","label":null,"min":10,"max":200,"step":1},{"name":"Q3","label":null,"min":10,"max":200,"step":1},{"name":"Q4","label":null,"min":10,"max":200,"step":1},{"name":"Q5","label":null,"min":10,"max":200,"step":1},{"name":"Q6","label":null,"min":10,"max":200,"step":1},{"name":"Q7","label":null,"min":10,"max":200,"step":1},{"name":"Q8","label":null,"min":10,"max":200,"step":1},{"name":"Q9","label":null,"min":10,"max":200,"step":1},{"name":"Q10","label":null,"min":10,"max":200,"step":1},{"name":"Q11","label":null,"min":10,"max":200,"step":1},{"name":"Q12","label":null,"min":80,"max":100,"step":1},{"name":"Q13","label":null,"min":100,"max":700,"step":1},{"name":"Q14","label":null,"min":10,"max":50,"step":1},{"name":"Q15","label":null,"min":80,"max":100,"step":1},{"name":"Q16","label":null,"min":100,"max":700,"step":1},{"name":"Q17","label":null,"min":10,"max":50,"step":1}],"calculated":[{"name":"T1","label":"{{function}}","function":"{{Q1}} + {{Q2}}","temp":true},{"name":"A1","label":"{{Q1}} + {{Q2}} = {{Q2}} + {{Q1}}"},{"name":"A2","label":"{{Q3}} + {{Q4}} + {{Q5}} = {{Q4}} + {{Q5}} + {{Q3}} "},{"name":"A3","label":"{{Q6}} + ({{Q7}} + {{Q8}}) = ({{Q6}} + {{Q7}}) + {{Q8}}","incorrect":true,"feedback":"&lt;p&gt;Nesta adição observa-se a propriedade associativa: a maneira de agrupar as parcelas não altera o resultado.&lt;/p&gt;"},{"name":"A4","label":"({{Q9}} + {{Q10}}) + {{Q11}} = {{Q9}} + ({{Q10}} + {{Q11}})","incorrect":true,"feedback":"&lt;p&gt;Nesta adição observa-se a propriedade associativa: a maneira de agrupar as parcelas não altera o resultado.&lt;/p&gt;"},{"name":"A5","label":"{{Q12}} − {{Q13}} = ({{Q12}} − {{Q14}}) − ({{Q13}} − {{Q14}})","incorrect":true,"feedback":"&lt;p&gt;Nesta subtração observa-se a relação fundamental da subtração: se o mesmo número for adicionado ou subtraído ao minuendo e ao subtraendo, o resultado não se altera.&lt;/p&gt;"},{"name":"A6","label":"{{Q15}} − {{Q16}} = ({{Q15}} − {{Q17}}) − ({{Q16}} − {{Q17}})","incorrect":true,"feedback":"&lt;p&gt;Nesta subtração observa-se a relação fundamental da subtração: se o mesmo número for adicionado ou subtraído ao minuendo e ao subtraendo, o resultado não se altera.&lt;/p&gt;"}],"uniques":true},"algorithm":{"name":"trueFalse","template":"Choice matrix – inline","params":{"countCorrect":2,"countIncorrect":1,"showCheckIcon":false,"options":["Correto","Incorreto"]}}}</v>
      </c>
      <c r="AA93" s="11" t="s">
        <v>463</v>
      </c>
      <c r="AB93" s="14" t="str">
        <f t="shared" si="2"/>
        <v>M4-NyO-7a-I-1</v>
      </c>
      <c r="AC93" s="14" t="str">
        <f t="shared" si="3"/>
        <v>M4-NyO-7a-I-1-BR</v>
      </c>
      <c r="AD93" s="7" t="s">
        <v>261</v>
      </c>
      <c r="AE93" s="16"/>
      <c r="AF93" s="16" t="s">
        <v>46</v>
      </c>
      <c r="AG93" s="7" t="s">
        <v>47</v>
      </c>
    </row>
    <row r="94" ht="75.0" customHeight="1">
      <c r="A94" s="9" t="s">
        <v>455</v>
      </c>
      <c r="B94" s="12" t="s">
        <v>456</v>
      </c>
      <c r="C94" s="9" t="s">
        <v>48</v>
      </c>
      <c r="D94" s="10" t="s">
        <v>35</v>
      </c>
      <c r="E94" s="9"/>
      <c r="F94" s="11" t="s">
        <v>464</v>
      </c>
      <c r="G94" s="11" t="s">
        <v>465</v>
      </c>
      <c r="H94" s="12"/>
      <c r="I94" s="9" t="s">
        <v>37</v>
      </c>
      <c r="J94" s="9" t="s">
        <v>92</v>
      </c>
      <c r="K94" s="18" t="s">
        <v>466</v>
      </c>
      <c r="L94" s="11" t="s">
        <v>467</v>
      </c>
      <c r="M94" s="9" t="s">
        <v>41</v>
      </c>
      <c r="N94" s="12" t="s">
        <v>461</v>
      </c>
      <c r="O94" s="11" t="s">
        <v>468</v>
      </c>
      <c r="P94" s="12"/>
      <c r="Q94" s="16"/>
      <c r="R94" s="23"/>
      <c r="S94" s="23"/>
      <c r="T94" s="23"/>
      <c r="U94" s="23"/>
      <c r="V94" s="23"/>
      <c r="W94" s="23"/>
      <c r="X94" s="24"/>
      <c r="Y94" s="9" t="s">
        <v>44</v>
      </c>
      <c r="Z94" s="13" t="str">
        <f t="shared" si="1"/>
        <v>{"id":"M4-NyO-7a-E-1-BR","stimulus":"&lt;p&gt;Complete esta adição para verificar a propriedade comutativa.&lt;/p&gt;","template":"&lt;p style=\"text-align: center\"&gt;{{Q1}} + {{Q2}} = {{response}} + {{response}}&lt;/p&gt;","hint":"&lt;p&gt;As adições têm propriedade comutativa, pois a ordem das parcelas não altera o resultado.&lt;/p&gt;","feedback":"&lt;p&gt;As adições têm propriedade comutativa, pois a ordem das parcelas não altera o resultado:&lt;p style=\"text-align: center\"&gt;{{Q1}} + {{Q2}} = {{Q2}} + {{Q1}} = {{T1}}&lt;/p&gt;","seed":{"parameters":[{"name":"Q1","label":null,"min":10,"max":999,"step":1},{"name":"Q2","label":null,"min":10,"max":999,"step":1}],"calculated":[{"name":"T1","label":"{{function}}","function":"{{Q1}}+{{Q2}}","temp":true},{"name":"A1","label":"{{function}}","function":"{{Q2}}"},{"name":"A2","label":"{{function}}","function":"{{Q1}}"}],"uniques":true},"algorithm":{"name":"calculateOperation","params":{"method":"equivLiteral","keyboard":"NUMERICAL"}}}</v>
      </c>
      <c r="AA94" s="11" t="s">
        <v>469</v>
      </c>
      <c r="AB94" s="14" t="str">
        <f t="shared" si="2"/>
        <v>M4-NyO-7a-E-1</v>
      </c>
      <c r="AC94" s="14" t="str">
        <f t="shared" si="3"/>
        <v>M4-NyO-7a-E-1-BR</v>
      </c>
      <c r="AD94" s="7" t="s">
        <v>261</v>
      </c>
      <c r="AE94" s="16"/>
      <c r="AF94" s="16" t="s">
        <v>46</v>
      </c>
      <c r="AG94" s="7" t="s">
        <v>47</v>
      </c>
    </row>
    <row r="95" ht="75.0" customHeight="1">
      <c r="A95" s="9" t="s">
        <v>470</v>
      </c>
      <c r="B95" s="12" t="s">
        <v>471</v>
      </c>
      <c r="C95" s="9" t="s">
        <v>34</v>
      </c>
      <c r="D95" s="10" t="s">
        <v>35</v>
      </c>
      <c r="E95" s="9"/>
      <c r="F95" s="11" t="s">
        <v>472</v>
      </c>
      <c r="G95" s="12"/>
      <c r="H95" s="12"/>
      <c r="I95" s="9" t="s">
        <v>37</v>
      </c>
      <c r="J95" s="7" t="s">
        <v>431</v>
      </c>
      <c r="K95" s="11" t="s">
        <v>473</v>
      </c>
      <c r="L95" s="11" t="s">
        <v>474</v>
      </c>
      <c r="M95" s="9" t="s">
        <v>41</v>
      </c>
      <c r="N95" s="12" t="s">
        <v>475</v>
      </c>
      <c r="O95" s="11" t="s">
        <v>476</v>
      </c>
      <c r="P95" s="24"/>
      <c r="Q95" s="16"/>
      <c r="R95" s="23"/>
      <c r="S95" s="23"/>
      <c r="T95" s="23"/>
      <c r="U95" s="23"/>
      <c r="V95" s="23"/>
      <c r="W95" s="23"/>
      <c r="X95" s="16"/>
      <c r="Y95" s="9" t="s">
        <v>44</v>
      </c>
      <c r="Z95" s="13" t="str">
        <f t="shared" si="1"/>
        <v>{
    "id": "M4-NyO-7b-I-1-BR",
    "stimulus": "&lt;p&gt;Em qual dessas equivalências está representada a propriedade associativa da adição?&lt;/p&gt;",
    "hint": "&lt;p&gt;As adições possuem propriedade associativa, pois a maneira de agrupar as parcelas não altera o resultado.&lt;/p&gt;",
    "feedback": "&lt;p&gt;As adições possuem propriedade associativa, pois a maneira de agrupar as parcelas não altera o resultado:&lt;/p&gt;&lt;p style=\"text-align: center\"&gt;{{Q6}} + ({{Q7}} + {{Q8}}) = ({{Q6}} + {{Q7}}) + {{Q8}} = {{T1}}&lt;/p&gt;",
    "seed": {
        "parameters": [
            {
                "name": "Q1",
                "label": null,
                "min": 10,
                "max": 200,
                "step": 1
            },
            {
                "name": "Q2",
                "label": null,
                "min": 10,
                "max": 200,
                "step": 1
            },
            {
                "name": "Q3",
                "label": null,
                "min": 10,
                "max": 200,
                "step": 1
            },
            {
                "name": "Q4",
                "label": null,
                "min": 10,
                "max": 200,
                "step": 1
            },
            {
                "name": "Q5",
                "label": null,
                "min": 10,
                "max": 200,
                "step": 1
            },
            {
                "name": "Q6",
                "label": null,
                "min": 10,
                "max": 200,
                "step": 1
            },
            {
                "name": "Q7",
                "label": null,
                "min": 10,
                "max": 200,
                "step": 1
            },
            {
                "name": "Q8",
                "label": null,
                "min": 10,
                "max": 200,
                "step": 1
            },
            {
                "name": "Q9",
                "label": null,
                "min": 10,
                "max": 200,
                "step": 1
            },
            {
                "name": "Q10",
                "label": null,
                "min": 10,
                "max": 200,
                "step": 1
            },
            {
                "name": "Q11",
                "label": null,
                "min": 10,
                "max": 200,
                "step": 1
            },
            {
                "name": "Q12",
                "label": null,
                "min": 80,
                "max": 100,
                "step": 1
            },
            {
                "name": "Q13",
                "label": null,
                "min": 10,
                "max": 70,
                "step": 1
            },
            {
                "name": "Q14",
                "label": null,
                "min": 10,
                "max": 50,
                "step": 1
            },
            {
                "name": "Q15",
                "label": null,
                "min": 80,
                "max": 100,
                "step": 1
            },
            {
                "name": "Q16",
                "label": null,
                "min": 10,
                "max": 70,
                "step": 1
            },
            {
                "name": "Q17",
                "label": null,
                "min": 10,
                "max": 50,
                "step": 1
            }
        ],
        "calculated": [
            {
                "name": "T1",
                "label": "{{function}}",
                "function": "{{Q6}}+{{Q7}}+{{Q8}}",
                "temp": true
            },
            {
                "name": "A1",
                "label": "{{Q1}} + {{Q2}} = {{Q2}} + {{Q1}}",
                "incorrect": true,
                "feedback": "&lt;p&gt;Nesta adição observa-se a propriedade comutativa: a ordem das parcelas não altera o resultado.&lt;/p&gt;"
            },
            {
                "name": "A2",
                "label": "{{Q3}} + {{Q4}} + {{Q5}} = {{Q4}} + {{Q5}} + {{Q3}} ",
                "incorrect": true,
                "feedback": "&lt;p&gt;Nesta adição observa-se a propriedade comutativa: a ordem das parcelas não altera o resultado.&lt;/p&gt;"
            },
            {
                "name": "A3",
                "label": "{{Q6}} + ({{Q7}} + {{Q8}}) = ({{Q6}} + {{Q7}}) + {{Q8}}"
            },
            {
                "name": "A4",
                "label": "({{Q9}} + {{Q10}}) + {{Q11}} = {{Q9}} + ({{Q10}} + {{Q11}})"
            },
            {
                "name": "A5",
                "label": "{{Q12}} − {{Q13}} = ({{Q12}} − {{Q14}}) − ({{Q13}} − {{Q14}})",
                "incorrect": true,
                "feedback": "&lt;p&gt;Nesta subtração observa-se a relação fundamental da subtração: se o mesmo número for adicionado ou subtraído ao minuendo e ao subtraendo, o resultado não muda.&lt;/p&gt;"
            },
            {
                "name": "A6",
                "label": "{{Q15}} − {{Q16}} = ({{Q15}} − {{Q17}}) − ({{Q16}} − {{Q17}})",
                "incorrect": true,
                "feedback": "&lt;p&gt;Nesta subtração observa-se a relação fundamental da subtração: se o mesmo número for adicionado ou subtraído ao minuendo e ao subtraendo, o resultado não muda.&lt;/p&gt;"
            }
        ],
        "uniques": true
    },
    "algorithm": {
        "name": "trueFalse",
        "template": "Multiple choice – standard",
        "params": {
            "countCorrect": 1,
            "countIncorrect": 2,
            "showCheckIcon": false,
            "columns": 3
        }
    }
}</v>
      </c>
      <c r="AA95" s="11" t="s">
        <v>477</v>
      </c>
      <c r="AB95" s="14" t="str">
        <f t="shared" si="2"/>
        <v>M4-NyO-7b-I-1</v>
      </c>
      <c r="AC95" s="14" t="str">
        <f t="shared" si="3"/>
        <v>M4-NyO-7b-I-1-BR</v>
      </c>
      <c r="AD95" s="7" t="s">
        <v>261</v>
      </c>
      <c r="AE95" s="16"/>
      <c r="AF95" s="16" t="s">
        <v>46</v>
      </c>
      <c r="AG95" s="7" t="s">
        <v>47</v>
      </c>
    </row>
    <row r="96" ht="75.0" customHeight="1">
      <c r="A96" s="9" t="s">
        <v>470</v>
      </c>
      <c r="B96" s="12" t="s">
        <v>471</v>
      </c>
      <c r="C96" s="9" t="s">
        <v>48</v>
      </c>
      <c r="D96" s="10" t="s">
        <v>35</v>
      </c>
      <c r="E96" s="9"/>
      <c r="F96" s="11" t="s">
        <v>478</v>
      </c>
      <c r="G96" s="11" t="s">
        <v>479</v>
      </c>
      <c r="H96" s="12"/>
      <c r="I96" s="9" t="s">
        <v>37</v>
      </c>
      <c r="J96" s="9" t="s">
        <v>92</v>
      </c>
      <c r="K96" s="11" t="s">
        <v>480</v>
      </c>
      <c r="L96" s="12" t="s">
        <v>481</v>
      </c>
      <c r="M96" s="9" t="s">
        <v>41</v>
      </c>
      <c r="N96" s="12" t="s">
        <v>475</v>
      </c>
      <c r="O96" s="11" t="s">
        <v>482</v>
      </c>
      <c r="P96" s="12"/>
      <c r="Q96" s="16"/>
      <c r="R96" s="23"/>
      <c r="S96" s="23"/>
      <c r="T96" s="23"/>
      <c r="U96" s="23"/>
      <c r="V96" s="23"/>
      <c r="W96" s="23"/>
      <c r="X96" s="16"/>
      <c r="Y96" s="9" t="s">
        <v>44</v>
      </c>
      <c r="Z96" s="13" t="str">
        <f t="shared" si="1"/>
        <v>{"id":"M4-NyO-7b-E-1-BR","stimulus":"&lt;p&gt;Use a propriedade associativa para calcular essa adição.&lt;/p&gt;","template":"&lt;p style=\"text-align: center\"&gt;({{Q1}} + {{Q2}}) + {{Q3}} = {{response}} + {{Q3}} = {{A3}}&lt;/p&gt;&lt;p style=\"text-align: center\"&gt;{{Q1}} + ({{Q2}} + {{Q3}}) = {{Q1}} + {{response}} = {{response}}&lt;/p&gt;","hint":"&lt;p&gt;As adições possuem propriedade associativa, pois a maneira de agrupar as parcelas não altera o resultado.&lt;/p&gt;","feedback":"&lt;p&gt;As adições possuem propriedade associativa, pois a maneira de agrupar as parcelas não altera o resultado:&lt;/p&gt;&lt;p style=\"text-align: center\"&gt;({{Q1}} + {{Q2}}) + {{Q3}} = {{Q1}} + ({{Q2}} + {{Q3}}) = {{A3}}&lt;/p&gt;","seed":{"parameters":[{"name":"Q1","label":null,"min":10,"max":99,"step":1},{"name":"Q2","label":null,"min":10,"max":99,"step":1},{"name":"Q3","label":null,"min":10,"max":99,"step":1}],"calculated":[{"name":"A1","label":"{{function}}","function":"{{Q1}}+{{Q2}}"},{"name":"A2","label":"{{function}}","function":"{{Q2}}+{{Q3}}"},{"name":"A3","label":"{{function}}","function":"{{Q1}}+{{Q2}}+{{Q3}}"}],"uniques":true},"algorithm":{"name":"calculateOperation","params":{"method":"equivLiteral","keyboard":"NUMERICAL"}}}</v>
      </c>
      <c r="AA96" s="11" t="s">
        <v>483</v>
      </c>
      <c r="AB96" s="14" t="str">
        <f t="shared" si="2"/>
        <v>M4-NyO-7b-E-1</v>
      </c>
      <c r="AC96" s="14" t="str">
        <f t="shared" si="3"/>
        <v>M4-NyO-7b-E-1-BR</v>
      </c>
      <c r="AD96" s="7" t="s">
        <v>261</v>
      </c>
      <c r="AE96" s="16"/>
      <c r="AF96" s="16" t="s">
        <v>46</v>
      </c>
      <c r="AG96" s="7" t="s">
        <v>47</v>
      </c>
    </row>
    <row r="97" ht="75.0" customHeight="1">
      <c r="A97" s="9" t="s">
        <v>484</v>
      </c>
      <c r="B97" s="12" t="s">
        <v>485</v>
      </c>
      <c r="C97" s="9" t="s">
        <v>34</v>
      </c>
      <c r="D97" s="10" t="s">
        <v>35</v>
      </c>
      <c r="E97" s="9"/>
      <c r="F97" s="11" t="s">
        <v>486</v>
      </c>
      <c r="G97" s="12"/>
      <c r="H97" s="12"/>
      <c r="I97" s="9" t="s">
        <v>37</v>
      </c>
      <c r="J97" s="9" t="s">
        <v>391</v>
      </c>
      <c r="K97" s="12" t="s">
        <v>487</v>
      </c>
      <c r="L97" s="12" t="s">
        <v>488</v>
      </c>
      <c r="M97" s="9" t="s">
        <v>41</v>
      </c>
      <c r="N97" s="12" t="s">
        <v>489</v>
      </c>
      <c r="O97" s="12" t="s">
        <v>490</v>
      </c>
      <c r="P97" s="24" t="s">
        <v>491</v>
      </c>
      <c r="Q97" s="16"/>
      <c r="R97" s="23"/>
      <c r="S97" s="23"/>
      <c r="T97" s="23"/>
      <c r="U97" s="23"/>
      <c r="V97" s="23"/>
      <c r="W97" s="23"/>
      <c r="X97" s="16"/>
      <c r="Y97" s="9" t="s">
        <v>44</v>
      </c>
      <c r="Z97" s="13" t="str">
        <f t="shared" si="1"/>
        <v>{
    "id": "M4-NyO-8a-I-1-BR",
    "stimulus": "&lt;p&gt;Escolha o resultado desta subtração.&lt;/p&gt;&lt;p style=\"text-align: center\"&gt;{{T1}} − {{Q1}} = ...&lt;/p&gt;",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35%;\"&gt;{{Q1}}&lt;/span&gt;&lt;span class=\"lemo-graphie-label\" style=\"position: absolute; right: 30%; top: 8%;\"&gt;{{T1}}&lt;/span&gt;&lt;/div&gt;&lt;/div&gt;&lt;/div&gt;&lt;/p&gt;",
    "feedback": "&lt;p&gt;O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
    "seed": {
        "parameters": [
            {
                "name": "Q1",
                "label": null,
                "min": 20,
                "max": 500,
                "step": 1
            },
            {
                "name": "Q2",
                "label": null,
                "min": 10,
                "max": 500,
                "step": 1
            },
            {
                "name": "Q3",
                "label": null,
                "min": 10,
                "max": 90,
                "step": 10
            },
            {
                "name": "Q4",
                "label": null,
                "min": 10,
                "max": 90,
                "step": 10
            },
            {
                "name": "Q5",
                "label": null,
                "min": 1,
                "max": 50,
                "step": 1
            },
            {
                "name": "Q6",
                "label": null,
                "min": 1,
                "max": 50,
                "step": 1
            }
        ],
        "calculated": [
            {
                "name": "T1",
                "label": "{{function}}",
                "function": "{{Q1}}+{{Q2}}",
                "temp": true
            },
            {
                "name": "T2",
                "label": "{{function}}",
                "function": "{{Q2}}-math.floor({{Q2}}/10)*10",
                "temp": true
            },
            {
                "name": "A1",
                "label": "{{function}}",
                "function": "{{Q2}}"
            },
            {
                "name": "A2",
                "label": "{{function}}",
                "function": "{{Q2}}+{{Q3}}",
                "incorrect": true
            },
            {
                "name": "A3",
                "label": "{{function}}",
                "function": "{{Q2}}-{{Q4}}",
                "incorrect": true
            },
            {
                "name": "A4",
                "label": "{{function}}",
                "function": "{{Q2}}+{{Q5}}",
                "incorrect": true
            },
            {
                "name": "A5",
                "label": "{{function}}",
                "function": "{{Q2}}-{{Q6}}",
                "incorrect": true
            }
        ],
        "uniques": true
    },
    "algorithm": {
        "name": "trueFalse",
        "template": "Multiple choice – standard",
        "params": {
            "countCorrect": 1,
            "countIncorrect": 2,
            "showCheckIcon": false,
            "columns": 3
        }
    }
}</v>
      </c>
      <c r="AA97" s="11" t="s">
        <v>492</v>
      </c>
      <c r="AB97" s="14" t="str">
        <f t="shared" si="2"/>
        <v>M4-NyO-8a-I-1</v>
      </c>
      <c r="AC97" s="14" t="str">
        <f t="shared" si="3"/>
        <v>M4-NyO-8a-I-1-BR</v>
      </c>
      <c r="AD97" s="7" t="s">
        <v>261</v>
      </c>
      <c r="AE97" s="16"/>
      <c r="AF97" s="16" t="s">
        <v>46</v>
      </c>
      <c r="AG97" s="7" t="s">
        <v>47</v>
      </c>
    </row>
    <row r="98" ht="75.0" customHeight="1">
      <c r="A98" s="9" t="s">
        <v>484</v>
      </c>
      <c r="B98" s="12" t="s">
        <v>485</v>
      </c>
      <c r="C98" s="9" t="s">
        <v>48</v>
      </c>
      <c r="D98" s="10" t="s">
        <v>35</v>
      </c>
      <c r="E98" s="9"/>
      <c r="F98" s="11" t="s">
        <v>493</v>
      </c>
      <c r="G98" s="12" t="s">
        <v>494</v>
      </c>
      <c r="H98" s="12"/>
      <c r="I98" s="9" t="s">
        <v>84</v>
      </c>
      <c r="J98" s="9" t="s">
        <v>92</v>
      </c>
      <c r="K98" s="12" t="s">
        <v>495</v>
      </c>
      <c r="L98" s="12" t="s">
        <v>496</v>
      </c>
      <c r="M98" s="9" t="s">
        <v>41</v>
      </c>
      <c r="N98" s="12" t="s">
        <v>497</v>
      </c>
      <c r="O98" s="12" t="s">
        <v>498</v>
      </c>
      <c r="P98" s="24" t="s">
        <v>499</v>
      </c>
      <c r="Q98" s="16"/>
      <c r="R98" s="23"/>
      <c r="S98" s="23"/>
      <c r="T98" s="23"/>
      <c r="U98" s="23"/>
      <c r="V98" s="23"/>
      <c r="W98" s="23"/>
      <c r="X98" s="16"/>
      <c r="Y98" s="9" t="s">
        <v>44</v>
      </c>
      <c r="Z98" s="13" t="str">
        <f t="shared" si="1"/>
        <v>{"id":"M4-NyO-8a-E-1-BR","stimulus":"&lt;p&gt;Calcule a seguinte subtração.&lt;/p&gt;","template":"&lt;p style=\"text-align: center\"&gt;{{T1}} − {{Q2}} = {{response}}&lt;/p&gt;","hint":"&lt;p&gt;&lt;div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v>
      </c>
      <c r="AA98" s="11" t="s">
        <v>500</v>
      </c>
      <c r="AB98" s="14" t="str">
        <f t="shared" si="2"/>
        <v>M4-NyO-8a-E-1</v>
      </c>
      <c r="AC98" s="14" t="str">
        <f t="shared" si="3"/>
        <v>M4-NyO-8a-E-1-BR</v>
      </c>
      <c r="AD98" s="7" t="s">
        <v>261</v>
      </c>
      <c r="AE98" s="16"/>
      <c r="AF98" s="16" t="s">
        <v>46</v>
      </c>
      <c r="AG98" s="7" t="s">
        <v>47</v>
      </c>
    </row>
    <row r="99" ht="75.0" customHeight="1">
      <c r="A99" s="9" t="s">
        <v>484</v>
      </c>
      <c r="B99" s="12" t="s">
        <v>485</v>
      </c>
      <c r="C99" s="9" t="s">
        <v>67</v>
      </c>
      <c r="D99" s="10" t="s">
        <v>35</v>
      </c>
      <c r="E99" s="9"/>
      <c r="F99" s="12" t="s">
        <v>501</v>
      </c>
      <c r="G99" s="11" t="s">
        <v>502</v>
      </c>
      <c r="H99" s="12"/>
      <c r="I99" s="9" t="s">
        <v>84</v>
      </c>
      <c r="J99" s="9" t="s">
        <v>92</v>
      </c>
      <c r="K99" s="12" t="s">
        <v>495</v>
      </c>
      <c r="L99" s="12" t="s">
        <v>496</v>
      </c>
      <c r="M99" s="9" t="s">
        <v>41</v>
      </c>
      <c r="N99" s="12" t="s">
        <v>503</v>
      </c>
      <c r="O99" s="12" t="s">
        <v>498</v>
      </c>
      <c r="P99" s="24" t="s">
        <v>499</v>
      </c>
      <c r="Q99" s="16"/>
      <c r="R99" s="23"/>
      <c r="S99" s="23"/>
      <c r="T99" s="23"/>
      <c r="U99" s="23"/>
      <c r="V99" s="23"/>
      <c r="W99" s="23"/>
      <c r="X99" s="16"/>
      <c r="Y99" s="9" t="s">
        <v>44</v>
      </c>
      <c r="Z99" s="13" t="str">
        <f t="shared" si="1"/>
        <v>{"id":"M4-NyO-8a-A-1-BR","stimulus":"&lt;p&gt;No ano passado, uma concessionária vendeu {{Q2}} carros elétricos, enquanto este ano planeja vender {{T1}}. Quantos carros a mais do que o ano passado ela precisa vender para atingir sua meta?&lt;/p&gt;","template":"&lt;p&gt;A concessionária deve vender {{response}} carros a mais.&lt;/p&gt;","hint":"&lt;p&gt;&lt;div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v>
      </c>
      <c r="AA99" s="11" t="s">
        <v>504</v>
      </c>
      <c r="AB99" s="14" t="str">
        <f t="shared" si="2"/>
        <v>M4-NyO-8a-A-1</v>
      </c>
      <c r="AC99" s="14" t="str">
        <f t="shared" si="3"/>
        <v>M4-NyO-8a-A-1-BR</v>
      </c>
      <c r="AD99" s="7" t="s">
        <v>261</v>
      </c>
      <c r="AE99" s="16"/>
      <c r="AF99" s="16" t="s">
        <v>46</v>
      </c>
      <c r="AG99" s="7" t="s">
        <v>47</v>
      </c>
    </row>
    <row r="100" ht="75.0" customHeight="1">
      <c r="A100" s="9" t="s">
        <v>484</v>
      </c>
      <c r="B100" s="12" t="s">
        <v>485</v>
      </c>
      <c r="C100" s="9" t="s">
        <v>67</v>
      </c>
      <c r="D100" s="10" t="s">
        <v>35</v>
      </c>
      <c r="E100" s="9"/>
      <c r="F100" s="12" t="s">
        <v>505</v>
      </c>
      <c r="G100" s="11" t="s">
        <v>506</v>
      </c>
      <c r="H100" s="12"/>
      <c r="I100" s="9" t="s">
        <v>84</v>
      </c>
      <c r="J100" s="9" t="s">
        <v>92</v>
      </c>
      <c r="K100" s="12" t="s">
        <v>507</v>
      </c>
      <c r="L100" s="12" t="s">
        <v>496</v>
      </c>
      <c r="M100" s="9" t="s">
        <v>41</v>
      </c>
      <c r="N100" s="12" t="s">
        <v>503</v>
      </c>
      <c r="O100" s="12" t="s">
        <v>498</v>
      </c>
      <c r="P100" s="12" t="s">
        <v>499</v>
      </c>
      <c r="Q100" s="9"/>
      <c r="R100" s="22"/>
      <c r="S100" s="22"/>
      <c r="T100" s="22"/>
      <c r="U100" s="22"/>
      <c r="V100" s="22"/>
      <c r="W100" s="22"/>
      <c r="X100" s="12"/>
      <c r="Y100" s="9" t="s">
        <v>44</v>
      </c>
      <c r="Z100" s="13" t="str">
        <f t="shared" si="1"/>
        <v>{"id":"M4-NyO-8a-A-2-BR","stimulus":"&lt;p&gt;Em um depósito estavam armazenados {{T1}} l de água, dos quais foram extraídos {{Q2}} l. Quantos litros de água restaram no depósito?&lt;/p&gt;","template":"&lt;p&gt;Restaram {{response}} l.&lt;/p&gt;","hint":"&lt;p&gt;&lt;div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100,"max":500,"step":1},{"name":"Q2","label":null,"min":100,"max":500,"step":1}],"calculated":[{"name":"T1","label":"{{function}}","function":"{{Q1}}+{{Q2}}","temp":true},{"name":"T2","label":"{{function}}","function":"{{Q1}}-math.floor({{Q1}}/10)*10","temp":true},{"name":"A1","label":"{{function}}","function":"{{Q1}}"}],"uniques":true},"algorithm":{"name":"calculateOperation","params":{"method":"equivLiteral","keyboard":"NUMERICAL"}}}</v>
      </c>
      <c r="AA100" s="11" t="s">
        <v>508</v>
      </c>
      <c r="AB100" s="14" t="str">
        <f t="shared" si="2"/>
        <v>M4-NyO-8a-A-2</v>
      </c>
      <c r="AC100" s="14" t="str">
        <f t="shared" si="3"/>
        <v>M4-NyO-8a-A-2-BR</v>
      </c>
      <c r="AD100" s="7" t="s">
        <v>261</v>
      </c>
      <c r="AE100" s="16"/>
      <c r="AF100" s="16" t="s">
        <v>46</v>
      </c>
      <c r="AG100" s="7" t="s">
        <v>47</v>
      </c>
    </row>
    <row r="101" ht="75.0" customHeight="1">
      <c r="A101" s="9" t="s">
        <v>484</v>
      </c>
      <c r="B101" s="12" t="s">
        <v>485</v>
      </c>
      <c r="C101" s="9" t="s">
        <v>67</v>
      </c>
      <c r="D101" s="10" t="s">
        <v>35</v>
      </c>
      <c r="E101" s="9"/>
      <c r="F101" s="11" t="s">
        <v>509</v>
      </c>
      <c r="G101" s="12" t="s">
        <v>510</v>
      </c>
      <c r="H101" s="12"/>
      <c r="I101" s="9" t="s">
        <v>84</v>
      </c>
      <c r="J101" s="9" t="s">
        <v>92</v>
      </c>
      <c r="K101" s="12" t="s">
        <v>511</v>
      </c>
      <c r="L101" s="12" t="s">
        <v>496</v>
      </c>
      <c r="M101" s="9" t="s">
        <v>41</v>
      </c>
      <c r="N101" s="12" t="s">
        <v>503</v>
      </c>
      <c r="O101" s="12" t="s">
        <v>498</v>
      </c>
      <c r="P101" s="24" t="s">
        <v>499</v>
      </c>
      <c r="Q101" s="16"/>
      <c r="R101" s="23"/>
      <c r="S101" s="23"/>
      <c r="T101" s="23"/>
      <c r="U101" s="23"/>
      <c r="V101" s="23"/>
      <c r="W101" s="23"/>
      <c r="X101" s="16"/>
      <c r="Y101" s="9" t="s">
        <v>44</v>
      </c>
      <c r="Z101" s="13" t="str">
        <f t="shared" si="1"/>
        <v>{"id":"M4-NyO-8a-A-3-BR","stimulus":"&lt;p&gt;Em uma competição de ciclismo, um atleta percorreu, até o momento, &lt;span class=\"no-break\"&gt;{{Q2}} km&lt;/span&gt; de uma etapa de &lt;span class=\"no-break\"&gt;{{T1}} km.&lt;/span&gt; Quantos quilômetros faltam para ele atingir a linha de chegada?&lt;/p&gt;","template":"&lt;p&gt;Faltam {{response}} km.&lt;/p&gt;","hint":"&lt;p&gt;&lt;div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subtracão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200,"step":1},{"name":"Q2","label":null,"min":10,"max":200,"step":1}],"calculated":[{"name":"T1","label":"{{function}}","function":"{{Q1}}+{{Q2}}","temp":true},{"name":"T2","label":"{{function}}","function":"{{Q1}}-math.floor({{Q1}}/10)*10","temp":true},{"name":"A1","label":"{{function}}","function":"{{Q1}}"}],"uniques":true},"algorithm":{"name":"calculateOperation","params":{"method":"equivLiteral","keyboard":"NUMERICAL"}}}</v>
      </c>
      <c r="AA101" s="11" t="s">
        <v>512</v>
      </c>
      <c r="AB101" s="14" t="str">
        <f t="shared" si="2"/>
        <v>M4-NyO-8a-A-3</v>
      </c>
      <c r="AC101" s="14" t="str">
        <f t="shared" si="3"/>
        <v>M4-NyO-8a-A-3-BR</v>
      </c>
      <c r="AD101" s="7" t="s">
        <v>261</v>
      </c>
      <c r="AE101" s="16"/>
      <c r="AF101" s="16" t="s">
        <v>46</v>
      </c>
      <c r="AG101" s="7" t="s">
        <v>47</v>
      </c>
    </row>
    <row r="102" ht="75.0" customHeight="1">
      <c r="A102" s="9" t="s">
        <v>513</v>
      </c>
      <c r="B102" s="12" t="s">
        <v>514</v>
      </c>
      <c r="C102" s="9" t="s">
        <v>34</v>
      </c>
      <c r="D102" s="10" t="s">
        <v>35</v>
      </c>
      <c r="E102" s="9"/>
      <c r="F102" s="11" t="s">
        <v>515</v>
      </c>
      <c r="G102" s="12"/>
      <c r="H102" s="12"/>
      <c r="I102" s="9" t="s">
        <v>84</v>
      </c>
      <c r="J102" s="9" t="s">
        <v>110</v>
      </c>
      <c r="K102" s="11" t="s">
        <v>516</v>
      </c>
      <c r="L102" s="12" t="s">
        <v>517</v>
      </c>
      <c r="M102" s="9" t="s">
        <v>41</v>
      </c>
      <c r="N102" s="12" t="s">
        <v>518</v>
      </c>
      <c r="O102" s="12" t="s">
        <v>519</v>
      </c>
      <c r="P102" s="24" t="s">
        <v>520</v>
      </c>
      <c r="Q102" s="16"/>
      <c r="R102" s="23"/>
      <c r="S102" s="23"/>
      <c r="T102" s="23"/>
      <c r="U102" s="23"/>
      <c r="V102" s="23"/>
      <c r="W102" s="23"/>
      <c r="X102" s="16"/>
      <c r="Y102" s="9" t="s">
        <v>44</v>
      </c>
      <c r="Z102" s="13" t="str">
        <f t="shared" si="1"/>
        <v>{"id":"M4-NyO-9a-I-1-BR","stimulus":"&lt;p&gt;Indica se as equivalências satisfazem ou não a relação fundamental da subtração.&lt;/p&gt;","hint":"&lt;p&gt;Se o mesmo número for adicionado ou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label":"{{function}}","function":"{{Q7}}-{{Q8}}","temp":true},{"name":"T2","label":"{{function}}","function":"{{Q7}}+{{Q9}}-{{Q8}}+{{Q9}}","temp":true},{"name":"T3","label":"{{function}}","function":"{{Q10}}-{{Q11}}","temp":true},{"name":"T4","label":"{{function}}","function":"{{Q10}}-{{Q12}}-{{Q11}}-{{Q12}}","temp":true},{"name":"T5","label":"{{function}}","function":"{{Q7}}+{{Q9}}","temp":true},{"name":"T6","label":"{{function}}","function":"{{Q8}}-{{Q9}}","temp":true},{"name":"T7","label":"{{function}}","function":"{{Q10}}-{{Q12}}","temp":true},{"name":"T8","label":"{{function}}","function":"{{Q11}}+{{Q12}}","temp":true},{"name":"A1","label":"{{Q1}} − {{Q2}} = ({{Q1}} − {{Q3}}) − ({{Q2}} − {{Q3}})"},{"name":"A2","label":"{{Q4}} − {{Q5}} = ({{Q4}} + {{Q6}}) − ({{Q5}} + {{Q6}})"},{"name":"A3","label":"{{Q7}} − {{Q8}} = ({{Q7}} + {{Q9}}) − ({{Q8}} − {{Q9}})","incorrect":true,"feedback":"&lt;p&gt;O resultado das duas operações é diferente:&lt;/p&gt;&lt;p&gt;{{Q7}} − {{Q8}} = {{T1}}&lt;/p&gt;&lt;p&gt;({{Q7}} + {{Q9}}) − ({{Q8}} − {{Q9}}) = {{T5}} − {{T6}} = {{T2}}&lt;/p&gt;"},{"name":"A4","label":"{{Q10}} − {{Q11}} = ({{Q10}} − {{Q12}}) − ({{Q11}} + {{Q12}})","incorrect":true,"feedback":"&lt;p&gt;O resultado das duas operações é diferente:&lt;/p&gt;&lt;p&gt;{{Q10}} − {{Q11}} = {{T3}}&lt;/p&gt;&lt;p&gt;({{Q10}} − {{Q12}}) − ({{Q11}} + {{Q12}}) = {{T7}} − {{T8}} = {{T4}}&lt;/p&gt;"}],"uniques":true},"algorithm":{"name":"trueFalse","template":"Choice matrix – inline","params":{"countCorrect":2,"countIncorrect":1,"showCheckIcon":false,"options":["Sim","Não"]}}}</v>
      </c>
      <c r="AA102" s="12" t="s">
        <v>521</v>
      </c>
      <c r="AB102" s="14" t="str">
        <f t="shared" si="2"/>
        <v>M4-NyO-9a-I-1</v>
      </c>
      <c r="AC102" s="14" t="str">
        <f t="shared" si="3"/>
        <v>M4-NyO-9a-I-1-BR</v>
      </c>
      <c r="AD102" s="7" t="s">
        <v>261</v>
      </c>
      <c r="AE102" s="16"/>
      <c r="AF102" s="16" t="s">
        <v>46</v>
      </c>
      <c r="AG102" s="7" t="s">
        <v>47</v>
      </c>
    </row>
    <row r="103" ht="75.0" customHeight="1">
      <c r="A103" s="9" t="s">
        <v>513</v>
      </c>
      <c r="B103" s="12" t="s">
        <v>514</v>
      </c>
      <c r="C103" s="9" t="s">
        <v>48</v>
      </c>
      <c r="D103" s="10" t="s">
        <v>35</v>
      </c>
      <c r="E103" s="9"/>
      <c r="F103" s="12" t="s">
        <v>522</v>
      </c>
      <c r="G103" s="11" t="s">
        <v>523</v>
      </c>
      <c r="H103" s="19" t="s">
        <v>524</v>
      </c>
      <c r="I103" s="9" t="s">
        <v>84</v>
      </c>
      <c r="J103" s="9" t="s">
        <v>92</v>
      </c>
      <c r="K103" s="12" t="s">
        <v>525</v>
      </c>
      <c r="L103" s="12" t="s">
        <v>526</v>
      </c>
      <c r="M103" s="9" t="s">
        <v>41</v>
      </c>
      <c r="N103" s="12" t="s">
        <v>527</v>
      </c>
      <c r="O103" s="12" t="s">
        <v>528</v>
      </c>
      <c r="P103" s="24"/>
      <c r="Q103" s="16"/>
      <c r="R103" s="23"/>
      <c r="S103" s="23"/>
      <c r="T103" s="23"/>
      <c r="U103" s="23"/>
      <c r="V103" s="23"/>
      <c r="W103" s="23"/>
      <c r="X103" s="16"/>
      <c r="Y103" s="9" t="s">
        <v>44</v>
      </c>
      <c r="Z103" s="13" t="str">
        <f t="shared" si="1"/>
        <v>{"id":"M4-NyO-9a-E-1-BR","stimulus":"&lt;p&gt;Qual é o resultado da seguinte subtração? E qual é o resultado se {{Q3}} for adicionado ao minuendo e ao subtraendo?&lt;/p&gt;","template":"&lt;p style=\"text-align: center\"&gt;{{T1}} − {{Q1}} = {{response}}&lt;/p&gt;&lt;p style=\"text-align: center\"&gt;({{T1}} + {{Q3}}) − ({{Q1}} + {{Q3}}) = {{T2}} − {{T3}} = {{response}}&lt;/p&gt;","hint":"&lt;p&gt;Se o mesmo número for adicionado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v>
      </c>
      <c r="AA103" s="11" t="s">
        <v>529</v>
      </c>
      <c r="AB103" s="14" t="str">
        <f t="shared" si="2"/>
        <v>M4-NyO-9a-E-1</v>
      </c>
      <c r="AC103" s="14" t="str">
        <f t="shared" si="3"/>
        <v>M4-NyO-9a-E-1-BR</v>
      </c>
      <c r="AD103" s="7" t="s">
        <v>261</v>
      </c>
      <c r="AE103" s="16"/>
      <c r="AF103" s="16" t="s">
        <v>46</v>
      </c>
      <c r="AG103" s="7" t="s">
        <v>47</v>
      </c>
    </row>
    <row r="104" ht="75.0" customHeight="1">
      <c r="A104" s="9" t="s">
        <v>513</v>
      </c>
      <c r="B104" s="12" t="s">
        <v>514</v>
      </c>
      <c r="C104" s="9" t="s">
        <v>48</v>
      </c>
      <c r="D104" s="10" t="s">
        <v>35</v>
      </c>
      <c r="E104" s="9"/>
      <c r="F104" s="12" t="s">
        <v>530</v>
      </c>
      <c r="G104" s="11" t="s">
        <v>531</v>
      </c>
      <c r="H104" s="12" t="s">
        <v>532</v>
      </c>
      <c r="I104" s="9" t="s">
        <v>84</v>
      </c>
      <c r="J104" s="9" t="s">
        <v>92</v>
      </c>
      <c r="K104" s="12" t="s">
        <v>533</v>
      </c>
      <c r="L104" s="12" t="s">
        <v>534</v>
      </c>
      <c r="M104" s="9" t="s">
        <v>41</v>
      </c>
      <c r="N104" s="11" t="s">
        <v>535</v>
      </c>
      <c r="O104" s="12" t="s">
        <v>528</v>
      </c>
      <c r="P104" s="24"/>
      <c r="Q104" s="16"/>
      <c r="R104" s="23"/>
      <c r="S104" s="23"/>
      <c r="T104" s="23"/>
      <c r="U104" s="23"/>
      <c r="V104" s="23"/>
      <c r="W104" s="23"/>
      <c r="X104" s="16"/>
      <c r="Y104" s="9" t="s">
        <v>44</v>
      </c>
      <c r="Z104" s="13" t="str">
        <f t="shared" si="1"/>
        <v>{"id":"M4-NyO-9a-E-2-BR","stimulus":"&lt;p&gt;Qual é o resultado da seguinte subtração? E qual é o resultado se {{Q3}} for subtraído do minuendo e do subtraendo?&lt;/p&gt;","template":"&lt;p style=\"text-align: center\"&gt;{{T1}} − {{Q1}} = {{response}}&lt;/p&gt;&lt;p style=\"text-align: center\"&gt;({{T1}} − {{Q3}}) − ({{Q1}} − {{Q3}}) = {{T2}} − {{T3}} = {{response}}&lt;/p&gt;","hint":"&lt;p&gt;Se o mesmo número for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v>
      </c>
      <c r="AA104" s="11" t="s">
        <v>536</v>
      </c>
      <c r="AB104" s="14" t="str">
        <f t="shared" si="2"/>
        <v>M4-NyO-9a-E-2</v>
      </c>
      <c r="AC104" s="14" t="str">
        <f t="shared" si="3"/>
        <v>M4-NyO-9a-E-2-BR</v>
      </c>
      <c r="AD104" s="7" t="s">
        <v>261</v>
      </c>
      <c r="AE104" s="16"/>
      <c r="AF104" s="16" t="s">
        <v>46</v>
      </c>
      <c r="AG104" s="7" t="s">
        <v>47</v>
      </c>
    </row>
    <row r="105" ht="75.0" customHeight="1">
      <c r="A105" s="9" t="s">
        <v>537</v>
      </c>
      <c r="B105" s="12" t="s">
        <v>538</v>
      </c>
      <c r="C105" s="9" t="s">
        <v>34</v>
      </c>
      <c r="D105" s="10" t="s">
        <v>35</v>
      </c>
      <c r="E105" s="9"/>
      <c r="F105" s="12" t="s">
        <v>539</v>
      </c>
      <c r="G105" s="24"/>
      <c r="H105" s="12"/>
      <c r="I105" s="19" t="s">
        <v>84</v>
      </c>
      <c r="J105" s="9" t="s">
        <v>391</v>
      </c>
      <c r="K105" s="12" t="s">
        <v>540</v>
      </c>
      <c r="L105" s="12" t="s">
        <v>541</v>
      </c>
      <c r="M105" s="9" t="s">
        <v>41</v>
      </c>
      <c r="N105" s="24" t="s">
        <v>542</v>
      </c>
      <c r="O105" s="24" t="s">
        <v>543</v>
      </c>
      <c r="P105" s="24"/>
      <c r="Q105" s="16"/>
      <c r="R105" s="23"/>
      <c r="S105" s="23"/>
      <c r="T105" s="21"/>
      <c r="U105" s="21"/>
      <c r="V105" s="23"/>
      <c r="W105" s="21"/>
      <c r="X105" s="16"/>
      <c r="Y105" s="9" t="s">
        <v>44</v>
      </c>
      <c r="Z105" s="13" t="str">
        <f t="shared" si="1"/>
        <v>{
    "id": "M4-NyO-10a-I-1-BR",
    "stimulus": "&lt;p&gt;Selecione o termo que falta nesta subtração.&lt;/p&gt;&lt;p style=\"text-align: center\"&gt;{{T1}} − ... = {{Q2}}&lt;/p&gt;",
    "hint": "&lt;p&gt;Nas subtrações, se 7 − 2 é 5, então 7 − 5 é 2.&lt;/p&gt;",
    "feedback": "&lt;p&gt;Como {{Q2}} é o resultado da subtração de um número de {{T1}}, para obter o sustraendo é preciso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100,
                "max": 200,
                "step": 1
            },
            {
                "name": "Q2",
                "label": null,
                "min": 20,
                "max": 200,
                "step": 1
            },
            {
                "name": "Q3",
                "label": null,
                "min": 10,
                "max": 90,
                "step": 10
            },
            {
                "name": "Q4",
                "label": null,
                "min": 10,
                "max": 90,
                "step": 10
            },
            {
                "name": "Q5",
                "label": null,
                "min": 10,
                "max": 90,
                "step": 10
            },
            {
                "name": "Q6",
                "label": null,
                "min": 10,
                "max": 90,
                "step": 10
            }
        ],
        "calculated": [
            {
                "name": "T1",
                "label": "{{function}}",
                "function": "{{Q1}}+{{Q2}}",
                "incorrect":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v>
      </c>
      <c r="AA105" s="11" t="s">
        <v>544</v>
      </c>
      <c r="AB105" s="14" t="str">
        <f t="shared" si="2"/>
        <v>M4-NyO-10a-I-1</v>
      </c>
      <c r="AC105" s="14" t="str">
        <f t="shared" si="3"/>
        <v>M4-NyO-10a-I-1-BR</v>
      </c>
      <c r="AD105" s="7" t="s">
        <v>261</v>
      </c>
      <c r="AE105" s="16"/>
      <c r="AF105" s="16" t="s">
        <v>46</v>
      </c>
      <c r="AG105" s="7" t="s">
        <v>47</v>
      </c>
    </row>
    <row r="106" ht="75.0" customHeight="1">
      <c r="A106" s="9" t="s">
        <v>537</v>
      </c>
      <c r="B106" s="12" t="s">
        <v>538</v>
      </c>
      <c r="C106" s="9" t="s">
        <v>34</v>
      </c>
      <c r="D106" s="10" t="s">
        <v>35</v>
      </c>
      <c r="E106" s="9"/>
      <c r="F106" s="11" t="s">
        <v>545</v>
      </c>
      <c r="G106" s="24"/>
      <c r="H106" s="12"/>
      <c r="I106" s="19" t="s">
        <v>84</v>
      </c>
      <c r="J106" s="9" t="s">
        <v>391</v>
      </c>
      <c r="K106" s="12" t="s">
        <v>540</v>
      </c>
      <c r="L106" s="12" t="s">
        <v>546</v>
      </c>
      <c r="M106" s="9" t="s">
        <v>41</v>
      </c>
      <c r="N106" s="24" t="s">
        <v>547</v>
      </c>
      <c r="O106" s="24" t="s">
        <v>548</v>
      </c>
      <c r="P106" s="24"/>
      <c r="Q106" s="16"/>
      <c r="R106" s="23"/>
      <c r="S106" s="23"/>
      <c r="T106" s="21"/>
      <c r="U106" s="21"/>
      <c r="V106" s="23"/>
      <c r="W106" s="21"/>
      <c r="X106" s="16"/>
      <c r="Y106" s="9" t="s">
        <v>44</v>
      </c>
      <c r="Z106" s="13" t="str">
        <f t="shared" si="1"/>
        <v>{
    "id": "M4-NyO-10a-I-2-BR",
    "stimulus": "&lt;p&gt;Selecione o termo que falta nesta subtração.&lt;/p&gt;&lt;p style=\"text-align: center\"&gt;... − {{Q1}} = {{Q2}}&lt;/p&gt;",
    "hint": "&lt;p&gt;Adição e subtração são operações opostas. Ou seja, 6 − 4 é 2 da mesma forma que 4 + 2 é 6.&lt;/p&gt;",
    "feedback": "&lt;p&gt;Como {{Q2}} é o resultado da subtração de {{Q1}} de um número, para obter o minuendo é preciso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AA106" s="11" t="s">
        <v>549</v>
      </c>
      <c r="AB106" s="14" t="str">
        <f t="shared" si="2"/>
        <v>M4-NyO-10a-I-2</v>
      </c>
      <c r="AC106" s="14" t="str">
        <f t="shared" si="3"/>
        <v>M4-NyO-10a-I-2-BR</v>
      </c>
      <c r="AD106" s="7" t="s">
        <v>261</v>
      </c>
      <c r="AE106" s="16"/>
      <c r="AF106" s="16" t="s">
        <v>46</v>
      </c>
      <c r="AG106" s="7" t="s">
        <v>47</v>
      </c>
    </row>
    <row r="107" ht="75.0" customHeight="1">
      <c r="A107" s="9" t="s">
        <v>537</v>
      </c>
      <c r="B107" s="12" t="s">
        <v>538</v>
      </c>
      <c r="C107" s="9" t="s">
        <v>48</v>
      </c>
      <c r="D107" s="10" t="s">
        <v>35</v>
      </c>
      <c r="E107" s="9"/>
      <c r="F107" s="12" t="s">
        <v>550</v>
      </c>
      <c r="G107" s="12" t="s">
        <v>551</v>
      </c>
      <c r="H107" s="12"/>
      <c r="I107" s="9" t="s">
        <v>37</v>
      </c>
      <c r="J107" s="9" t="s">
        <v>92</v>
      </c>
      <c r="K107" s="12" t="s">
        <v>552</v>
      </c>
      <c r="L107" s="12" t="s">
        <v>553</v>
      </c>
      <c r="M107" s="9" t="s">
        <v>41</v>
      </c>
      <c r="N107" s="12" t="s">
        <v>554</v>
      </c>
      <c r="O107" s="12" t="s">
        <v>543</v>
      </c>
      <c r="P107" s="23"/>
      <c r="Q107" s="16"/>
      <c r="R107" s="23"/>
      <c r="S107" s="23"/>
      <c r="T107" s="23"/>
      <c r="U107" s="23"/>
      <c r="V107" s="23"/>
      <c r="W107" s="23"/>
      <c r="X107" s="16"/>
      <c r="Y107" s="9" t="s">
        <v>44</v>
      </c>
      <c r="Z107" s="13" t="str">
        <f t="shared" si="1"/>
        <v>{"id":"M4-NyO-10a-E-1-BR","stimulus":"&lt;p&gt;Complete a seguinte subtração.&lt;/p&gt;","template":"&lt;p style=\"text-align: center\"&gt;{{T1}} − {{response}} = {{Q2}}&lt;/p&gt;","hint":"&lt;p&gt;Na subtração, se 8 − 3 é 5, então 8 − 5 é 3.&lt;/p&gt;","feedback":"&lt;p&gt;Como {{Q2}} é o resultado da subtração de um número de {{T1}}, para obter o subtraendo deve-se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20,"max":200,"step":1},{"name":"Q2","label":null,"min":20,"max":200,"step":1}],"calculated":[{"name":"T1","label":"{{function}}","function":"{{Q1}}+{{Q2}}","temp":true},{"name":"A1","label":"{{function}}","function":"{{Q1}}"}],"uniques":true},"algorithm":{"name":"calculateOperation","params":{"method":"equivLiteral","keyboard":"NUMERICAL"}}}</v>
      </c>
      <c r="AA107" s="11" t="s">
        <v>555</v>
      </c>
      <c r="AB107" s="14" t="str">
        <f t="shared" si="2"/>
        <v>M4-NyO-10a-E-1</v>
      </c>
      <c r="AC107" s="14" t="str">
        <f t="shared" si="3"/>
        <v>M4-NyO-10a-E-1-BR</v>
      </c>
      <c r="AD107" s="7" t="s">
        <v>261</v>
      </c>
      <c r="AE107" s="16"/>
      <c r="AF107" s="16" t="s">
        <v>46</v>
      </c>
      <c r="AG107" s="7" t="s">
        <v>47</v>
      </c>
    </row>
    <row r="108" ht="75.0" customHeight="1">
      <c r="A108" s="9" t="s">
        <v>537</v>
      </c>
      <c r="B108" s="12" t="s">
        <v>538</v>
      </c>
      <c r="C108" s="9" t="s">
        <v>48</v>
      </c>
      <c r="D108" s="10" t="s">
        <v>35</v>
      </c>
      <c r="E108" s="9"/>
      <c r="F108" s="12" t="s">
        <v>550</v>
      </c>
      <c r="G108" s="12" t="s">
        <v>556</v>
      </c>
      <c r="H108" s="12"/>
      <c r="I108" s="9" t="s">
        <v>37</v>
      </c>
      <c r="J108" s="9" t="s">
        <v>92</v>
      </c>
      <c r="K108" s="12" t="s">
        <v>552</v>
      </c>
      <c r="L108" s="12" t="s">
        <v>557</v>
      </c>
      <c r="M108" s="9" t="s">
        <v>41</v>
      </c>
      <c r="N108" s="11" t="s">
        <v>558</v>
      </c>
      <c r="O108" s="12" t="s">
        <v>548</v>
      </c>
      <c r="P108" s="23"/>
      <c r="Q108" s="16"/>
      <c r="R108" s="23"/>
      <c r="S108" s="23"/>
      <c r="T108" s="23"/>
      <c r="U108" s="23"/>
      <c r="V108" s="23"/>
      <c r="W108" s="23"/>
      <c r="X108" s="16"/>
      <c r="Y108" s="9" t="s">
        <v>44</v>
      </c>
      <c r="Z108" s="13" t="str">
        <f t="shared" si="1"/>
        <v>{"id":"M4-NyO-10a-E-2-BR","stimulus":"&lt;p&gt;Complete a seguinte subtração.&lt;/p&gt;","template":"&lt;p style=\"text-align: center\"&gt;{{response}} − {{Q1}} = {{Q2}}&lt;/p&gt;","hint":"&lt;p&gt;Adição e subtração são operações opostas. Ou seja, 6 − 2 é 4 da mesma forma que 4 + 2 é 6.&lt;/p&gt;","feedback":"&lt;p&gt;Como {{Q2}} é o resultado da subtração de {{Q1}} de um número, para obter o minuendo deve-se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seed":{"parameters":[{"name":"Q1","label":null,"min":20,"max":200,"step":1},{"name":"Q2","label":null,"min":20,"max":200,"step":1}],"calculated":[{"name":"A1","label":"{{function}}","function":"{{Q1}}+{{Q2}}"}],"uniques":true},"algorithm":{"name":"calculateOperation","params":{"method":"equivLiteral","keyboard":"NUMERICAL"}}}</v>
      </c>
      <c r="AA108" s="11" t="s">
        <v>559</v>
      </c>
      <c r="AB108" s="14" t="str">
        <f t="shared" si="2"/>
        <v>M4-NyO-10a-E-2</v>
      </c>
      <c r="AC108" s="14" t="str">
        <f t="shared" si="3"/>
        <v>M4-NyO-10a-E-2-BR</v>
      </c>
      <c r="AD108" s="7" t="s">
        <v>261</v>
      </c>
      <c r="AE108" s="16"/>
      <c r="AF108" s="16" t="s">
        <v>46</v>
      </c>
      <c r="AG108" s="7" t="s">
        <v>47</v>
      </c>
    </row>
    <row r="109" ht="75.0" customHeight="1">
      <c r="A109" s="9" t="s">
        <v>537</v>
      </c>
      <c r="B109" s="12" t="s">
        <v>538</v>
      </c>
      <c r="C109" s="9" t="s">
        <v>67</v>
      </c>
      <c r="D109" s="10" t="s">
        <v>35</v>
      </c>
      <c r="E109" s="9"/>
      <c r="F109" s="11" t="s">
        <v>560</v>
      </c>
      <c r="G109" s="12" t="s">
        <v>561</v>
      </c>
      <c r="H109" s="9" t="s">
        <v>562</v>
      </c>
      <c r="I109" s="9" t="s">
        <v>84</v>
      </c>
      <c r="J109" s="9" t="s">
        <v>92</v>
      </c>
      <c r="K109" s="12" t="s">
        <v>563</v>
      </c>
      <c r="L109" s="12" t="s">
        <v>564</v>
      </c>
      <c r="M109" s="9" t="s">
        <v>367</v>
      </c>
      <c r="N109" s="22"/>
      <c r="O109" s="22"/>
      <c r="P109" s="23"/>
      <c r="Q109" s="16"/>
      <c r="R109" s="23"/>
      <c r="S109" s="11" t="s">
        <v>565</v>
      </c>
      <c r="T109" s="11" t="s">
        <v>566</v>
      </c>
      <c r="U109" s="24" t="s">
        <v>567</v>
      </c>
      <c r="V109" s="11" t="s">
        <v>568</v>
      </c>
      <c r="W109" s="24" t="s">
        <v>569</v>
      </c>
      <c r="X109" s="16"/>
      <c r="Y109" s="9" t="s">
        <v>44</v>
      </c>
      <c r="Z109" s="13" t="str">
        <f t="shared" si="1"/>
        <v>{"id":"M4-NyO-10a-A-1-BR","seed":{"parameters":[{"name":"Q1","label":null,"min":100,"max":999,"step":1},{"name":"Q2","label":null,"min":100,"max":999,"step":1}],"uniques":true},"scaffolding":[{"id":"step-0","stimulus":"&lt;p&gt;Uma geada afetou um campo de {{T1}} tulipas. Depois de remover as flores danificadas, observou-se que {{Q1}} delas estão em boas condições. Quantas tulipas foram congeladas pela geada?&lt;/p&gt;","template":"&lt;p&gt;Foram congeladas {{response}} tulipas.&lt;/p&gt;","seed":{"calculated":[{"name":"T1","label":"{{function}}","function":"{{Q1}}+{{Q2}}","temp":true},{"name":"0-A1","label":"{{function}}","function":"{{Q2}}"}]},"algorithm":{"name":"calculateOperation","params":{"method":"equivLiteral","keyboard":"NUMERICAL"}}},{"id":"step-1","stimulus":"&lt;p&gt;Quantas tulipas havia no início do campo? E quantas ficaram em boas condições?&lt;/p&gt;","template":"&lt;p&gt;Havia {{response}} tulipas e {{response}} não ficaram danificadas.&lt;/p&gt;","seed":{"calculated":[{"name":"T1","label":"{{function}}","function":"{{Q1}}+{{Q2}}","temp":true},{"name":"1-A2","label":"{{function}}","function":"{{T1}}"},{"name":"1-A3","label":"{{function}}","function":"{{Q1}}"}]},"algorithm":{"name":"calculateOperation","params":{"method":"equivLiteral","keyboard":"NUMERICAL"}}},{"id":"step-2","stimulus":"&lt;p&gt;O que precisa ser calculado?&lt;/p&gt;","seed":{"calculated":[{"name":"2-A1","label":"&lt;p&gt;A quatidade de tulipas danificadas pela geada.&lt;/p&gt;"},{"name":"2-A2","label":"&lt;p&gt;A quantidade de tulipas que estavam no campo antes da geada.&lt;/p&gt;","incorrect":true},{"name":"2-A3","label":"&lt;p&gt;A quantidade de tulipas que não foram danificadas pela geada.&lt;/p&gt;","incorrect":true}]},"algorithm":{"name":"trueFalse","template":"Multiple choice – standard"}},{"id":"step-3","stimulus":"&lt;p&gt;Qual desses cálculos representa a situação do enunciado?&lt;/p&gt;","seed":{"calculated":[{"name":"T1","label":"{{function}}","function":"{{Q1}}+{{Q2}}","temp":true},{"name":"3-A1","label":"{{T1}} − ... = {{Q1}}"},{"name":"3-A2","label":"... − {{T1}} = {{Q1}}","incorrect":true},{"name":"3-A3","label":"{{Q1}} − {{T1}} = ...","incorrect":true}]},"algorithm":{"name":"trueFalse","template":"Multiple choice – standard"}},{"id":"step-4","stimulus":"&lt;p&gt;Como essa subtração pode ser reorganizada para obter o termo que falta?&lt;/p&gt;&lt;p style=\"text-align: center\"&gt;{{T1}} − ... = {{Q1}}&lt;/p&gt;","seed":{"calculated":[{"name":"T1","label":"{{function}}","function":"{{Q1}}+{{Q2}}","temp":true},{"name":"4-A1","label":"{{T1}} + {{Q1}} = ...","incorrect":true},{"name":"4-A2","label":"{{T1}} − {{Q1}} = ..."},{"name":"4-A3","label":"{{Q1}} − {{T1}} = ...","incorrect":true}]},"algorithm":{"name":"trueFalse","template":"Multiple choice – standard"}},{"id":"step-5","stimulus":"&lt;p&gt;Portanto, resolva a seguinte subtração para obter o número de tulipas perdidas.&lt;/p&gt;","template":"&lt;p style=\"text-align: center\"&gt;{{T1}} − {{Q1}} = {{response}}&lt;/p&gt;","seed":{"calculated":[{"name":"T1","label":"{{function}}","function":"{{Q1}}+{{Q2}}","temp":true},{"name":"5-A4","label":"{{function}}","function":"{{Q2}}"}]},"algorithm":{"name":"calculateOperation","params":{"method":"equivSymbolic","decimalPlaces":2,"keyboard":"NUMERICAL"}}}]}</v>
      </c>
      <c r="AA109" s="11" t="s">
        <v>570</v>
      </c>
      <c r="AB109" s="14" t="str">
        <f t="shared" si="2"/>
        <v>M4-NyO-10a-A-1</v>
      </c>
      <c r="AC109" s="14" t="str">
        <f t="shared" si="3"/>
        <v>M4-NyO-10a-A-1-BR</v>
      </c>
      <c r="AD109" s="7" t="s">
        <v>261</v>
      </c>
      <c r="AE109" s="16"/>
      <c r="AF109" s="16" t="s">
        <v>46</v>
      </c>
      <c r="AG109" s="7" t="s">
        <v>47</v>
      </c>
    </row>
    <row r="110" ht="75.0" customHeight="1">
      <c r="A110" s="9" t="s">
        <v>537</v>
      </c>
      <c r="B110" s="12" t="s">
        <v>538</v>
      </c>
      <c r="C110" s="9" t="s">
        <v>67</v>
      </c>
      <c r="D110" s="10" t="s">
        <v>35</v>
      </c>
      <c r="E110" s="9"/>
      <c r="F110" s="11" t="s">
        <v>571</v>
      </c>
      <c r="G110" s="11" t="s">
        <v>572</v>
      </c>
      <c r="H110" s="12"/>
      <c r="I110" s="9" t="s">
        <v>84</v>
      </c>
      <c r="J110" s="9" t="s">
        <v>92</v>
      </c>
      <c r="K110" s="12" t="s">
        <v>573</v>
      </c>
      <c r="L110" s="11" t="s">
        <v>557</v>
      </c>
      <c r="M110" s="9" t="s">
        <v>367</v>
      </c>
      <c r="N110" s="22"/>
      <c r="O110" s="22"/>
      <c r="P110" s="23"/>
      <c r="Q110" s="16"/>
      <c r="R110" s="21"/>
      <c r="S110" s="11" t="s">
        <v>574</v>
      </c>
      <c r="T110" s="11" t="s">
        <v>575</v>
      </c>
      <c r="U110" s="12" t="s">
        <v>576</v>
      </c>
      <c r="V110" s="11" t="s">
        <v>577</v>
      </c>
      <c r="W110" s="12" t="s">
        <v>578</v>
      </c>
      <c r="X110" s="16"/>
      <c r="Y110" s="9" t="s">
        <v>44</v>
      </c>
      <c r="Z110" s="13" t="str">
        <f t="shared" si="1"/>
        <v>{"id":"M4-NyO-10a-A-2-BR","seed":{"parameters":[{"name":"Q1","label":null,"min":1000,"max":4000,"step":1},{"name":"Q2","label":null,"min":1000,"max":4000,"step":1}],"uniques":true},"scaffolding":[{"id":"step-0","stimulus":"&lt;p&gt;Antes do segundo tempo de uma partida de futebol, {{Q1}} torcedores deixaram o estádio. Se {{Q2}} torcedores permaneceram até o final, quantos havia no início da partida?&lt;/p&gt;","template":"&lt;p&gt;Havia {{response}} torcedores.&lt;/p&gt;","seed":{"calculated":[{"name":"0-A1","label":"{{function}}","function":"{{Q1}}+{{Q2}}"}]},"algorithm":{"name":"calculateOperation","params":{"method":"equivLiteral","keyboard":"NUMERICAL"}}},{"id":"step-1","stimulus":"&lt;p&gt;Quantos torcedores deixaram o estádio antes do segundo tempo? E quantos ficaram?&lt;/p&gt;","template":"&lt;p&gt;Saíram {{response}} torcedores e ficaram {{response}} até o final.&lt;/p&gt;","seed":{"calculated":[{"name":"1-A2","label":"{{function}}","function":"{{Q1}}"},{"name":"1-A3","label":"{{function}}","function":"{{Q2}}"}]},"algorithm":{"name":"calculateOperation","params":{"method":"equivLiteral","keyboard":"NUMERICAL"}}},{"id":"step-2","stimulus":"&lt;p&gt;O que precisa ser calculado?&lt;/p&gt;","seed":{"calculated":[{"name":"2-A1","label":"&lt;p&gt;O número de espectadores no final do jogo.&lt;/p&gt;","incorrect":true},{"name":"2-A2","label":"&lt;p&gt;O número de espectadores no início da partida.&lt;/p&gt;"},{"name":"2-A3","label":"&lt;p&gt;O número de espectadores na metade do jogo.&lt;/p&gt;","incorrect":true}]},"algorithm":{"name":"trueFalse","template":"Multiple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espectadores no início do jogo.&lt;/p&gt;","template":"&lt;p style=\"text-align: center\"&gt;{{Q1}} + {{Q2}} = {{response}}&lt;/p&gt;","seed":{"calculated":[{"name":"5-A4","label":"{{function}}","function":"{{Q1}}+{{Q2}}"}]},"algorithm":{"name":"calculateOperation","params":{"method":"equivSymbolic","decimalPlaces":2,"keyboard":"NUMERICAL"}}}]}</v>
      </c>
      <c r="AA110" s="11" t="s">
        <v>579</v>
      </c>
      <c r="AB110" s="14" t="str">
        <f t="shared" si="2"/>
        <v>M4-NyO-10a-A-2</v>
      </c>
      <c r="AC110" s="14" t="str">
        <f t="shared" si="3"/>
        <v>M4-NyO-10a-A-2-BR</v>
      </c>
      <c r="AD110" s="7" t="s">
        <v>261</v>
      </c>
      <c r="AE110" s="16"/>
      <c r="AF110" s="16" t="s">
        <v>46</v>
      </c>
      <c r="AG110" s="7" t="s">
        <v>47</v>
      </c>
    </row>
    <row r="111" ht="75.0" customHeight="1">
      <c r="A111" s="9" t="s">
        <v>537</v>
      </c>
      <c r="B111" s="12" t="s">
        <v>538</v>
      </c>
      <c r="C111" s="9" t="s">
        <v>67</v>
      </c>
      <c r="D111" s="10" t="s">
        <v>35</v>
      </c>
      <c r="E111" s="9"/>
      <c r="F111" s="11" t="s">
        <v>580</v>
      </c>
      <c r="G111" s="11" t="s">
        <v>581</v>
      </c>
      <c r="H111" s="8"/>
      <c r="I111" s="9" t="s">
        <v>84</v>
      </c>
      <c r="J111" s="9" t="s">
        <v>92</v>
      </c>
      <c r="K111" s="12" t="s">
        <v>582</v>
      </c>
      <c r="L111" s="11" t="s">
        <v>557</v>
      </c>
      <c r="M111" s="9" t="s">
        <v>367</v>
      </c>
      <c r="N111" s="22"/>
      <c r="O111" s="23"/>
      <c r="P111" s="23"/>
      <c r="Q111" s="16"/>
      <c r="R111" s="21"/>
      <c r="S111" s="11" t="s">
        <v>583</v>
      </c>
      <c r="T111" s="11" t="s">
        <v>584</v>
      </c>
      <c r="U111" s="12" t="s">
        <v>576</v>
      </c>
      <c r="V111" s="11" t="s">
        <v>577</v>
      </c>
      <c r="W111" s="12" t="s">
        <v>585</v>
      </c>
      <c r="X111" s="16"/>
      <c r="Y111" s="9" t="s">
        <v>44</v>
      </c>
      <c r="Z111" s="13" t="str">
        <f t="shared" si="1"/>
        <v>{"id":"M4-NyO-10a-A-3-BR","seed":{"parameters":[{"name":"Q1","label":null,"min":100,"max":999,"step":1},{"name":"Q2","label":null,"min":100,"max":999,"step":1}],"uniques":true},"scaffolding":[{"id":"step-0","stimulus":"&lt;p&gt;Marcos está distribuindo panfletos na rua há vários dias. Da quantidade de panfletos que ele recebeu inicialmente, ele já entregou {{Q1}} e restam {{Q2}} panfletos para serem entregues. Quantos panfletos Marcos recebeu para distribuir?&lt;/p&gt;","template":"&lt;p&gt;Ele recebeu {{response}} panfletos.&lt;/p&gt;","seed":{"calculated":[{"name":"0-A1","label":"{{function}}","function":"{{Q1}}+{{Q2}}"}]},"algorithm":{"name":"calculateOperation","params":{"method":"equivLiteral","keyboard":"NUMERICAL"}}},{"id":"step-1","stimulus":"&lt;p&gt;Quantos folhetos Marcos distribuiu? E quantos ainda restam para distribuir?&lt;/p&gt;","template":"&lt;p&gt;Ele distribuiu {{response}} panfletos e ainda restam {{response}} sobrando.&lt;/p&gt;","seed":{"calculated":[{"name":"1-A2","label":"{{function}}","function":"{{Q1}}"},{"name":"1-A3","label":"{{function}}","function":"{{Q2}}"}]},"algorithm":{"name":"calculateOperation","params":{"method":"equivLiteral","keyboard":"NUMERICAL"}}},{"id":"step-2","stimulus":"&lt;p&gt;O que precisa ser calculado?&lt;/p&gt;","seed":{"calculated":[{"name":"2-A1","label":"&lt;p&gt;O número de folhetos que Marcos tinha no início.&lt;/p&gt;"},{"name":"2-A2","label":"&lt;p&gt;O número de panfletos que Marcos já distribuiu.&lt;/p&gt;","incorrect":true},{"name":"2-A3","label":"&lt;p&gt;O número de panfletos que faltam para Marcos distribuir.&lt;/p&gt;","incorrect":true}]},"algorithm":{"name":"trueFalse","template":"Multiple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panfletos que Marcos recebeu no início.&lt;/p&gt;","template":"&lt;p style=\"text-align: center\"&gt;{{Q1}} + {{Q2}} = {{response}}&lt;/p&gt;","seed":{"calculated":[{"name":"5-A4","label":"{{function}}","function":"{{Q1}}+{{Q2}}"}]},"algorithm":{"name":"calculateOperation","params":{"method":"equivSymbolic","decimalPlaces":2,"keyboard":"NUMERICAL"}}}]}</v>
      </c>
      <c r="AA111" s="11" t="s">
        <v>586</v>
      </c>
      <c r="AB111" s="14" t="str">
        <f t="shared" si="2"/>
        <v>M4-NyO-10a-A-3</v>
      </c>
      <c r="AC111" s="14" t="str">
        <f t="shared" si="3"/>
        <v>M4-NyO-10a-A-3-BR</v>
      </c>
      <c r="AD111" s="7" t="s">
        <v>261</v>
      </c>
      <c r="AE111" s="16"/>
      <c r="AF111" s="16" t="s">
        <v>46</v>
      </c>
      <c r="AG111" s="7" t="s">
        <v>47</v>
      </c>
    </row>
    <row r="112" ht="75.0" customHeight="1">
      <c r="A112" s="9" t="s">
        <v>587</v>
      </c>
      <c r="B112" s="37" t="s">
        <v>588</v>
      </c>
      <c r="C112" s="9" t="s">
        <v>34</v>
      </c>
      <c r="D112" s="10" t="s">
        <v>35</v>
      </c>
      <c r="E112" s="9"/>
      <c r="F112" s="12" t="s">
        <v>589</v>
      </c>
      <c r="G112" s="12" t="s">
        <v>590</v>
      </c>
      <c r="H112" s="12"/>
      <c r="I112" s="9" t="s">
        <v>84</v>
      </c>
      <c r="J112" s="9" t="s">
        <v>591</v>
      </c>
      <c r="K112" s="11" t="s">
        <v>592</v>
      </c>
      <c r="L112" s="11" t="s">
        <v>593</v>
      </c>
      <c r="M112" s="9" t="s">
        <v>41</v>
      </c>
      <c r="N112" s="12" t="s">
        <v>594</v>
      </c>
      <c r="O112" s="24" t="s">
        <v>595</v>
      </c>
      <c r="P112" s="24"/>
      <c r="Q112" s="16"/>
      <c r="R112" s="21"/>
      <c r="S112" s="21"/>
      <c r="T112" s="21"/>
      <c r="U112" s="23"/>
      <c r="V112" s="21"/>
      <c r="W112" s="21"/>
      <c r="X112" s="16"/>
      <c r="Y112" s="9" t="s">
        <v>44</v>
      </c>
      <c r="Z112" s="13" t="str">
        <f t="shared" si="1"/>
        <v>{"id":"M4-NyO-11a-I-1-BR","stimulus":"&lt;p&gt;Arraste a solução correta.&lt;/p&gt;","template":"&lt;p style=\"text-align: center\"&gt;{{T1}} − ({{Q4}} + {{Q5}}) = {{response}}&lt;/p&gt;","hint":"&lt;p&gt;Nestas operações combinadas, devem ser resolvidas primeiro as operações entre parênteses e depois as adições e subtrações.&lt;/p&gt;","feedback":"&lt;p&gt;Em operações combinadas, devem ser resolvidos primeiro os parênteses e depois as adições e subtrações.&lt;/p&gt;&lt;p style=\"text-align: center\"&gt;{{T1}} − ({{Q4}} + {{Q5}}) = {{T1}} − {{T2}} = {{Q1}}&lt;/p&gt;","seed":{"parameters":[{"name":"Q1","label":null,"min":10,"max":30,"step":1},{"name":"Q2","label":null,"min":10,"max":30,"step":1},{"name":"Q3","label":null,"min":10,"max":30,"step":1},{"name":"Q4","label":null,"min":50,"max":100,"step":1},{"name":"Q5","label":null,"min":20,"max":50,"step":1}],"calculated":[{"name":"T1","label":"{{function}}","function":"{{Q1}}+{{Q5}}+{{Q4}}","temp":true},{"name":"T2","label":"{{function}}","function":"{{Q4}}+{{Q5}}","temp":true},{"name":"A1","label":"{{function}}","function":"{{Q1}}"},{"name":"A2","label":"{{function}}","function":"{{Q2}}","incorrect":true},{"name":"A3","label":"{{function}}","function":"{{Q3}}","incorrect":true}],"uniques":true},"algorithm":{"name":"calculateOperation","template":"Cloze with drag &amp; drop","params":{"keyboard":"INTERMEDIATE"}}}</v>
      </c>
      <c r="AA112" s="11" t="s">
        <v>596</v>
      </c>
      <c r="AB112" s="14" t="str">
        <f t="shared" si="2"/>
        <v>M4-NyO-11a-I-1</v>
      </c>
      <c r="AC112" s="14" t="str">
        <f t="shared" si="3"/>
        <v>M4-NyO-11a-I-1-BR</v>
      </c>
      <c r="AD112" s="7" t="s">
        <v>261</v>
      </c>
      <c r="AE112" s="16"/>
      <c r="AF112" s="16" t="s">
        <v>46</v>
      </c>
      <c r="AG112" s="16"/>
    </row>
    <row r="113" ht="75.0" customHeight="1">
      <c r="A113" s="9" t="s">
        <v>587</v>
      </c>
      <c r="B113" s="37" t="s">
        <v>588</v>
      </c>
      <c r="C113" s="9" t="s">
        <v>34</v>
      </c>
      <c r="D113" s="10" t="s">
        <v>35</v>
      </c>
      <c r="E113" s="9"/>
      <c r="F113" s="12" t="s">
        <v>589</v>
      </c>
      <c r="G113" s="12" t="s">
        <v>597</v>
      </c>
      <c r="H113" s="12"/>
      <c r="I113" s="9" t="s">
        <v>37</v>
      </c>
      <c r="J113" s="9" t="s">
        <v>591</v>
      </c>
      <c r="K113" s="12" t="s">
        <v>598</v>
      </c>
      <c r="L113" s="12" t="s">
        <v>599</v>
      </c>
      <c r="M113" s="9" t="s">
        <v>41</v>
      </c>
      <c r="N113" s="12" t="s">
        <v>594</v>
      </c>
      <c r="O113" s="24" t="s">
        <v>600</v>
      </c>
      <c r="P113" s="23"/>
      <c r="Q113" s="16"/>
      <c r="R113" s="21"/>
      <c r="S113" s="21"/>
      <c r="T113" s="21"/>
      <c r="U113" s="23"/>
      <c r="V113" s="21"/>
      <c r="W113" s="21"/>
      <c r="X113" s="16"/>
      <c r="Y113" s="9" t="s">
        <v>44</v>
      </c>
      <c r="Z113" s="13" t="str">
        <f t="shared" si="1"/>
        <v>{"id":"M4-NyO-11a-I-2-BR","stimulus":"&lt;p&gt;Arraste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20,"max":50,"step":1},{"name":"Q2","label":null,"min":20,"max":50,"step":1},{"name":"Q3","label":null,"min":20,"max":50,"step":1},{"name":"Q4","label":null,"min":10,"max":50,"step":1},{"name":"Q5","label":null,"min":50,"max":100,"step":1}],"calculated":[{"name":"T1","label":"{{function}}","function":"{{Q1}}+{{Q5}}-{{Q4}}","temp":true},{"name":"T2","label":"{{function}}","function":"{{Q1}}+{{Q5}}","temp":true},{"name":"A1","label":"{{function}}","function":"{{Q1}}"},{"name":"A2","label":"{{function}}","function":"{{Q2}}","incorrect":true},{"name":"A3","label":"{{function}}","function":"{{Q3}}","incorrect":true}],"uniques":true},"algorithm":{"name":"calculateOperation","template":"Cloze with drag &amp; drop","params":{"keyboard":"INTERMEDIATE"}}}</v>
      </c>
      <c r="AA113" s="11" t="s">
        <v>601</v>
      </c>
      <c r="AB113" s="14" t="str">
        <f t="shared" si="2"/>
        <v>M4-NyO-11a-I-2</v>
      </c>
      <c r="AC113" s="14" t="str">
        <f t="shared" si="3"/>
        <v>M4-NyO-11a-I-2-BR</v>
      </c>
      <c r="AD113" s="7" t="s">
        <v>261</v>
      </c>
      <c r="AE113" s="16"/>
      <c r="AF113" s="16" t="s">
        <v>46</v>
      </c>
      <c r="AG113" s="16"/>
    </row>
    <row r="114" ht="75.0" customHeight="1">
      <c r="A114" s="9" t="s">
        <v>587</v>
      </c>
      <c r="B114" s="37" t="s">
        <v>588</v>
      </c>
      <c r="C114" s="9" t="s">
        <v>34</v>
      </c>
      <c r="D114" s="10" t="s">
        <v>35</v>
      </c>
      <c r="E114" s="9"/>
      <c r="F114" s="12" t="s">
        <v>589</v>
      </c>
      <c r="G114" s="12" t="s">
        <v>602</v>
      </c>
      <c r="H114" s="12"/>
      <c r="I114" s="9" t="s">
        <v>37</v>
      </c>
      <c r="J114" s="9" t="s">
        <v>591</v>
      </c>
      <c r="K114" s="12" t="s">
        <v>603</v>
      </c>
      <c r="L114" s="12" t="s">
        <v>604</v>
      </c>
      <c r="M114" s="9" t="s">
        <v>41</v>
      </c>
      <c r="N114" s="12" t="s">
        <v>594</v>
      </c>
      <c r="O114" s="24" t="s">
        <v>605</v>
      </c>
      <c r="P114" s="23"/>
      <c r="Q114" s="16"/>
      <c r="R114" s="21"/>
      <c r="S114" s="21"/>
      <c r="T114" s="21"/>
      <c r="U114" s="23"/>
      <c r="V114" s="21"/>
      <c r="W114" s="21"/>
      <c r="X114" s="16"/>
      <c r="Y114" s="9" t="s">
        <v>44</v>
      </c>
      <c r="Z114" s="13" t="str">
        <f t="shared" si="1"/>
        <v>{"id":"M4-NyO-11a-I-3-BR","stimulus":"&lt;p&gt;Arraste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50,"max":100,"step":1},{"name":"Q2","label":null,"min":50,"max":100,"step":1},{"name":"Q3","label":null,"min":50,"max":100,"step":1},{"name":"Q4","label":null,"min":10,"max":50,"step":1},{"name":"Q5","label":null,"min":10,"max":50,"step":1}],"calculated":[{"name":"T1","label":"{{function}}","function":"{{Q1}}+{{Q4}}-{{Q5}}","temp":true},{"name":"T2","label":"{{function}}","function":"{{Q1}}-{{Q5}}","temp":true},{"name":"A1","label":"{{function}}","function":"{{Q1}}"},{"name":"A2","label":"{{function}}","function":"{{Q2}}","incorrect":true},{"name":"A3","label":"{{function}}","function":"{{Q3}}","incorrect":true}],"uniques":true},"algorithm":{"name":"calculateOperation","template":"Cloze with drag &amp; drop","params":{"keyboard":"INTERMEDIATE"}}}</v>
      </c>
      <c r="AA114" s="11" t="s">
        <v>606</v>
      </c>
      <c r="AB114" s="14" t="str">
        <f t="shared" si="2"/>
        <v>M4-NyO-11a-I-3</v>
      </c>
      <c r="AC114" s="14" t="str">
        <f t="shared" si="3"/>
        <v>M4-NyO-11a-I-3-BR</v>
      </c>
      <c r="AD114" s="7" t="s">
        <v>261</v>
      </c>
      <c r="AE114" s="16"/>
      <c r="AF114" s="16" t="s">
        <v>46</v>
      </c>
      <c r="AG114" s="16"/>
    </row>
    <row r="115" ht="75.0" customHeight="1">
      <c r="A115" s="9" t="s">
        <v>587</v>
      </c>
      <c r="B115" s="37" t="s">
        <v>588</v>
      </c>
      <c r="C115" s="9" t="s">
        <v>48</v>
      </c>
      <c r="D115" s="10" t="s">
        <v>35</v>
      </c>
      <c r="E115" s="9"/>
      <c r="F115" s="12" t="s">
        <v>607</v>
      </c>
      <c r="G115" s="8" t="s">
        <v>608</v>
      </c>
      <c r="H115" s="8"/>
      <c r="I115" s="19"/>
      <c r="J115" s="19" t="s">
        <v>92</v>
      </c>
      <c r="K115" s="12" t="s">
        <v>609</v>
      </c>
      <c r="L115" s="12" t="s">
        <v>610</v>
      </c>
      <c r="M115" s="19" t="s">
        <v>41</v>
      </c>
      <c r="N115" s="12" t="s">
        <v>594</v>
      </c>
      <c r="O115" s="24" t="s">
        <v>611</v>
      </c>
      <c r="P115" s="23"/>
      <c r="Q115" s="16"/>
      <c r="R115" s="21"/>
      <c r="S115" s="21"/>
      <c r="T115" s="21"/>
      <c r="U115" s="23"/>
      <c r="V115" s="21"/>
      <c r="W115" s="21"/>
      <c r="X115" s="16"/>
      <c r="Y115" s="9" t="s">
        <v>44</v>
      </c>
      <c r="Z115" s="13" t="str">
        <f t="shared" si="1"/>
        <v>{"id":"M4-NyO-11a-E-1-BR","stimulus":"&lt;p&gt;Calcule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50,"max":100,"step":1},{"name":"Q2","label":null,"min":50,"max":100,"step":1},{"name":"Q3","label":null,"min":10,"max":50,"step":1}],"calculated":[{"name":"T1","label":"{{function}}","function":"{{Q1}}+{{Q2}}-{{Q3}}","temp":true},{"name":"T2","label":"{{function}}","function":"{{Q2}}-{{Q3}}","temp":true},{"name":"A1","label":"{{function}}","function":"{{Q1}}"}],"uniques":true},"algorithm":{"name":"calculateOperation","params":{"method":"equivLiteral","keyboard":"NUMERICAL"}}}</v>
      </c>
      <c r="AA115" s="11" t="s">
        <v>612</v>
      </c>
      <c r="AB115" s="14" t="str">
        <f t="shared" si="2"/>
        <v>M4-NyO-11a-E-1</v>
      </c>
      <c r="AC115" s="14" t="str">
        <f t="shared" si="3"/>
        <v>M4-NyO-11a-E-1-BR</v>
      </c>
      <c r="AD115" s="7" t="s">
        <v>261</v>
      </c>
      <c r="AE115" s="16"/>
      <c r="AF115" s="16" t="s">
        <v>46</v>
      </c>
      <c r="AG115" s="16"/>
    </row>
    <row r="116" ht="75.0" customHeight="1">
      <c r="A116" s="9" t="s">
        <v>587</v>
      </c>
      <c r="B116" s="37" t="s">
        <v>588</v>
      </c>
      <c r="C116" s="9" t="s">
        <v>48</v>
      </c>
      <c r="D116" s="10" t="s">
        <v>35</v>
      </c>
      <c r="E116" s="9"/>
      <c r="F116" s="12" t="s">
        <v>607</v>
      </c>
      <c r="G116" s="8" t="s">
        <v>613</v>
      </c>
      <c r="H116" s="8"/>
      <c r="I116" s="19"/>
      <c r="J116" s="19" t="s">
        <v>92</v>
      </c>
      <c r="K116" s="12" t="s">
        <v>614</v>
      </c>
      <c r="L116" s="12" t="s">
        <v>615</v>
      </c>
      <c r="M116" s="19" t="s">
        <v>41</v>
      </c>
      <c r="N116" s="12" t="s">
        <v>594</v>
      </c>
      <c r="O116" s="11" t="s">
        <v>616</v>
      </c>
      <c r="P116" s="23"/>
      <c r="Q116" s="16"/>
      <c r="R116" s="21"/>
      <c r="S116" s="21"/>
      <c r="T116" s="21"/>
      <c r="U116" s="23"/>
      <c r="V116" s="21"/>
      <c r="W116" s="21"/>
      <c r="X116" s="16"/>
      <c r="Y116" s="9" t="s">
        <v>44</v>
      </c>
      <c r="Z116" s="13" t="str">
        <f t="shared" si="1"/>
        <v>{"id":"M4-NyO-11a-E-2-BR","stimulus":"&lt;p&gt;Calcule o resultado desta operação.&lt;/p&gt;","template":"&lt;p style=\"text-align: center\"&gt;{{Q1}}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center\"&gt;{{Q1}} + ({{Q2}} − {{Q3}}) = {{Q1}} + {{T2}} = {{A1}}&lt;/p&gt;","seed":{"parameters":[{"name":"Q1","label":null,"min":10,"max":100,"step":1},{"name":"Q2","label":null,"min":50,"max":100,"step":1},{"name":"Q3","label":null,"min":10,"max":50,"step":1}],"calculated":[{"name":"T2","label":"{{function}}","function":"{{Q2}}-{{Q3}}","temp":true},{"name":"A1","label":"{{function}}","function":"{{Q1}}+{{Q2}}-{{Q3}}"}],"uniques":true},"algorithm":{"name":"calculateOperation","params":{"method":"equivLiteral","keyboard":"NUMERICAL"}}}</v>
      </c>
      <c r="AA116" s="11" t="s">
        <v>617</v>
      </c>
      <c r="AB116" s="14" t="str">
        <f t="shared" si="2"/>
        <v>M4-NyO-11a-E-2</v>
      </c>
      <c r="AC116" s="14" t="str">
        <f t="shared" si="3"/>
        <v>M4-NyO-11a-E-2-BR</v>
      </c>
      <c r="AD116" s="7" t="s">
        <v>261</v>
      </c>
      <c r="AE116" s="16"/>
      <c r="AF116" s="16" t="s">
        <v>46</v>
      </c>
      <c r="AG116" s="16"/>
    </row>
    <row r="117" ht="75.0" customHeight="1">
      <c r="A117" s="9" t="s">
        <v>587</v>
      </c>
      <c r="B117" s="37" t="s">
        <v>588</v>
      </c>
      <c r="C117" s="9" t="s">
        <v>48</v>
      </c>
      <c r="D117" s="10" t="s">
        <v>35</v>
      </c>
      <c r="E117" s="9"/>
      <c r="F117" s="12" t="s">
        <v>607</v>
      </c>
      <c r="G117" s="8" t="s">
        <v>618</v>
      </c>
      <c r="H117" s="8"/>
      <c r="I117" s="19"/>
      <c r="J117" s="19" t="s">
        <v>92</v>
      </c>
      <c r="K117" s="12" t="s">
        <v>619</v>
      </c>
      <c r="L117" s="12" t="s">
        <v>620</v>
      </c>
      <c r="M117" s="19" t="s">
        <v>41</v>
      </c>
      <c r="N117" s="12" t="s">
        <v>594</v>
      </c>
      <c r="O117" s="24" t="s">
        <v>621</v>
      </c>
      <c r="P117" s="23"/>
      <c r="Q117" s="16"/>
      <c r="R117" s="21"/>
      <c r="S117" s="21"/>
      <c r="T117" s="21"/>
      <c r="U117" s="23"/>
      <c r="V117" s="21"/>
      <c r="W117" s="21"/>
      <c r="X117" s="16"/>
      <c r="Y117" s="9" t="s">
        <v>44</v>
      </c>
      <c r="Z117" s="13" t="str">
        <f t="shared" si="1"/>
        <v>{"id":"M4-NyO-11a-E-3-BR","stimulus":"&lt;p&gt;Calcule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10,"max":100,"step":1},{"name":"Q2","label":null,"min":10,"max":100,"step":1},{"name":"Q3","label":null,"min":10,"max":100,"step":1}],"calculated":[{"name":"T1","label":"{{function}}","function":"{{Q1}}+{{Q2}}+{{Q3}}","temp":true},{"name":"T2","label":"{{function}}","function":"{{Q2}}+{{Q3}}","temp":true},{"name":"A1","label":"{{function}}","function":"{{Q1}}"}],"uniques":true},"algorithm":{"name":"calculateOperation","params":{"method":"equivLiteral","keyboard":"NUMERICAL"}}}</v>
      </c>
      <c r="AA117" s="11" t="s">
        <v>622</v>
      </c>
      <c r="AB117" s="14" t="str">
        <f t="shared" si="2"/>
        <v>M4-NyO-11a-E-3</v>
      </c>
      <c r="AC117" s="14" t="str">
        <f t="shared" si="3"/>
        <v>M4-NyO-11a-E-3-BR</v>
      </c>
      <c r="AD117" s="7" t="s">
        <v>261</v>
      </c>
      <c r="AE117" s="16"/>
      <c r="AF117" s="16" t="s">
        <v>46</v>
      </c>
      <c r="AG117" s="16"/>
    </row>
    <row r="118" ht="75.0" customHeight="1">
      <c r="A118" s="9" t="s">
        <v>623</v>
      </c>
      <c r="B118" s="12" t="s">
        <v>624</v>
      </c>
      <c r="C118" s="9" t="s">
        <v>34</v>
      </c>
      <c r="D118" s="10" t="s">
        <v>35</v>
      </c>
      <c r="E118" s="9"/>
      <c r="F118" s="12" t="s">
        <v>625</v>
      </c>
      <c r="G118" s="12"/>
      <c r="H118" s="12"/>
      <c r="I118" s="9" t="s">
        <v>37</v>
      </c>
      <c r="J118" s="9" t="s">
        <v>391</v>
      </c>
      <c r="K118" s="12" t="s">
        <v>626</v>
      </c>
      <c r="L118" s="12" t="s">
        <v>112</v>
      </c>
      <c r="M118" s="9" t="s">
        <v>41</v>
      </c>
      <c r="N118" s="11" t="s">
        <v>627</v>
      </c>
      <c r="O118" s="12" t="s">
        <v>628</v>
      </c>
      <c r="P118" s="12" t="s">
        <v>629</v>
      </c>
      <c r="Q118" s="16"/>
      <c r="R118" s="23"/>
      <c r="S118" s="23"/>
      <c r="T118" s="23"/>
      <c r="U118" s="23"/>
      <c r="V118" s="23"/>
      <c r="W118" s="23"/>
      <c r="X118" s="24"/>
      <c r="Y118" s="9" t="s">
        <v>44</v>
      </c>
      <c r="Z118" s="13" t="str">
        <f t="shared" si="1"/>
        <v>{
    "id": "M4-NyO-13a-I-1-BR",
    "stimulus": "&lt;p&gt;Selecione a igualdade que apresenta a propriedade comutativa da multiplicação.&lt;/p&gt;",
    "hint": "&lt;p&gt;A multiplicação tem propriedade comutativa, pois a ordem dos fatores não altera o produto.&lt;/p&gt;",
    "feedback": "&lt;p&gt;A multiplicação tem propriedade comutativa, pois a ordem dos fatores não altera o produto:&lt;/p&gt;&lt;p style=\"text-align: center\"&gt;{{Q1}} × {{Q2}} = {{Q2}} × {{Q1}}&lt;/p&gt;&lt;p&gt;{{T1}}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"{{Q1}}*{{Q2}}",
                "temp": true
            },
            {
                "name": "A1",
                "label": "{{Q1}} × {{Q2}} = {{Q2}} × {{Q1}}",
                "function": ""
            },
            {
                "name": "A2",
                "label": "{{Q3}} × {{Q4}} × {{Q5}} = {{Q4}} × {{Q5}} × {{Q3}}",
                "function": ""
            },
            {
                "name": "A3",
                "label": "{{Q6}} × ({{Q7}} × {{Q8}}) = ({{Q6}} × {{Q7}}) × {{Q8}}",
                "feedback": " &lt;p&gt;Nesta multiplicação vê-se a propriedade associativa: a maneira de agrupar os fatores não altera o produto.&lt;/p&gt;",
                "incorrect": true
            },
            {
                "name": "A4",
                "label": "({{Q9}} × {{Q10}}) × {{Q11}} = {{Q9}} × ({{Q10}} × {{Q11}})",
                "feedback": " &lt;p&gt;Nesta multiplicação vê-se a propriedade associativa: a maneira de agrupar os fatores não altera o produto.&lt;/p&gt;",
                "incorrect": true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v>
      </c>
      <c r="AA118" s="11" t="s">
        <v>630</v>
      </c>
      <c r="AB118" s="14" t="str">
        <f t="shared" si="2"/>
        <v>M4-NyO-13a-I-1</v>
      </c>
      <c r="AC118" s="14" t="str">
        <f t="shared" si="3"/>
        <v>M4-NyO-13a-I-1-BR</v>
      </c>
      <c r="AD118" s="7" t="s">
        <v>261</v>
      </c>
      <c r="AE118" s="16"/>
      <c r="AF118" s="16" t="s">
        <v>46</v>
      </c>
      <c r="AG118" s="7" t="s">
        <v>47</v>
      </c>
    </row>
    <row r="119" ht="75.0" customHeight="1">
      <c r="A119" s="9" t="s">
        <v>623</v>
      </c>
      <c r="B119" s="12" t="s">
        <v>624</v>
      </c>
      <c r="C119" s="9" t="s">
        <v>48</v>
      </c>
      <c r="D119" s="10" t="s">
        <v>35</v>
      </c>
      <c r="E119" s="9"/>
      <c r="F119" s="12" t="s">
        <v>631</v>
      </c>
      <c r="G119" s="12" t="s">
        <v>632</v>
      </c>
      <c r="H119" s="12"/>
      <c r="I119" s="9" t="s">
        <v>37</v>
      </c>
      <c r="J119" s="9" t="s">
        <v>92</v>
      </c>
      <c r="K119" s="12" t="s">
        <v>633</v>
      </c>
      <c r="L119" s="12" t="s">
        <v>634</v>
      </c>
      <c r="M119" s="9" t="s">
        <v>41</v>
      </c>
      <c r="N119" s="12" t="s">
        <v>627</v>
      </c>
      <c r="O119" s="11" t="s">
        <v>635</v>
      </c>
      <c r="P119" s="12"/>
      <c r="Q119" s="16"/>
      <c r="R119" s="23"/>
      <c r="S119" s="23"/>
      <c r="T119" s="23"/>
      <c r="U119" s="23"/>
      <c r="V119" s="23"/>
      <c r="W119" s="23"/>
      <c r="X119" s="24"/>
      <c r="Y119" s="9" t="s">
        <v>44</v>
      </c>
      <c r="Z119" s="13" t="str">
        <f t="shared" si="1"/>
        <v>{"id":"M4-NyO-13a-E-1-BR","stimulus":"&lt;p&gt;Complete a seguinte multiplicação para verificar a propriedade comutativa.&lt;/p&gt;","template":"&lt;p style=\"text-align: center\"&gt;{{Q1}} × {{Q2}} = {{response}} × {{response}} = {{T1}}&lt;/p&gt;","hint":"&lt;p&gt;A multiplicação tem propriedade comutativa, pois a ordem dos fatores não altera o produto.&lt;/p&gt;","feedback":"&lt;p&gt;A multiplicação tem propriedade comutativa, pois a ordem dos fatores não altera o produto.&lt;/p&gt;","seed":{"parameters":[{"name":"Q1","label":null,"min":1,"max":99,"step":1},{"name":"Q2","label":null,"min":1,"max":99,"step":1}],"calculated":[{"name":"T1","label":"{{function}}","function":"{{Q1}}*{{Q2}}","temp":true},{"name":"A1","label":"{{function}}","function":"{{Q2}}"},{"name":"A2","label":"{{function}}","function":"{{Q1}}"}],"uniques":true},"algorithm":{"name":"calculateOperation","params":{"method":"equivLiteral","keyboard":"NUMERICAL"}}}</v>
      </c>
      <c r="AA119" s="11" t="s">
        <v>636</v>
      </c>
      <c r="AB119" s="14" t="str">
        <f t="shared" si="2"/>
        <v>M4-NyO-13a-E-1</v>
      </c>
      <c r="AC119" s="14" t="str">
        <f t="shared" si="3"/>
        <v>M4-NyO-13a-E-1-BR</v>
      </c>
      <c r="AD119" s="7" t="s">
        <v>261</v>
      </c>
      <c r="AE119" s="16"/>
      <c r="AF119" s="16" t="s">
        <v>46</v>
      </c>
      <c r="AG119" s="7" t="s">
        <v>47</v>
      </c>
    </row>
    <row r="120" ht="75.0" customHeight="1">
      <c r="A120" s="9" t="s">
        <v>637</v>
      </c>
      <c r="B120" s="12" t="s">
        <v>638</v>
      </c>
      <c r="C120" s="9" t="s">
        <v>34</v>
      </c>
      <c r="D120" s="10" t="s">
        <v>35</v>
      </c>
      <c r="E120" s="9"/>
      <c r="F120" s="12" t="s">
        <v>639</v>
      </c>
      <c r="G120" s="12"/>
      <c r="H120" s="12"/>
      <c r="I120" s="9" t="s">
        <v>37</v>
      </c>
      <c r="J120" s="9" t="s">
        <v>391</v>
      </c>
      <c r="K120" s="12" t="s">
        <v>626</v>
      </c>
      <c r="L120" s="12" t="s">
        <v>112</v>
      </c>
      <c r="M120" s="9" t="s">
        <v>41</v>
      </c>
      <c r="N120" s="11" t="s">
        <v>640</v>
      </c>
      <c r="O120" s="11" t="s">
        <v>641</v>
      </c>
      <c r="P120" s="12" t="s">
        <v>642</v>
      </c>
      <c r="Q120" s="16"/>
      <c r="R120" s="23"/>
      <c r="S120" s="23"/>
      <c r="T120" s="23"/>
      <c r="U120" s="23"/>
      <c r="V120" s="23"/>
      <c r="W120" s="23"/>
      <c r="X120" s="16"/>
      <c r="Y120" s="9" t="s">
        <v>44</v>
      </c>
      <c r="Z120" s="13" t="str">
        <f t="shared" si="1"/>
        <v>{
    "id": "M4-NyO-13b-I-1-BR",
    "stimulus": "&lt;p&gt;Selecione a igualdade que apresenta a propriedade associativa da multiplicação.&lt;/p&gt;",
    "hint": "&lt;p&gt;As multiplicações têm propriedade associativa, pois a maneira como os fatores são agrupados não altera o produto.&lt;/p&gt;",
    "feedback": "&lt;p&gt;As multiplicações têm propriedade associativa, pois a maneira como os fatores são agrupados não altera o produto:&lt;/p&gt;&lt;p&gt;({{Q6}} × {{Q7}}) × {{Q8}} = {{Q6}} × ({{Q7}} × {{Q8}})&lt;/p&gt;&lt;p&gt;{{T3}} × {{Q8}} = {{Q6}} × {{T2}}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"{{Q6}}*{{Q7}}*{{Q8}}",
                "temp": true
            },
            {
                "name": "T2",
                "label": "{{function}}",
                "function": "{{Q7}}*{{Q8}}",
                "temp": true
            },
            {
                "name": "T3",
                "label": "{{function}}",
                "function": "{{Q6}}*{{Q7}}",
                "temp": true
            },
            {
                "name": "A1",
                "label": "{{Q1}} × {{Q2}} = {{Q2}} × {{Q1}}",
                "feedback": "&lt;p&gt;Nesta multiplicação vê-se a propriedade comutativa: a ordem dos fatores não altera o produto.&lt;/p&gt;",
                "incorrect": true
            },
            {
                "name": "A2",
                "label": "{{Q3}} × {{Q4}} × {{Q5}} = {{Q4}} × {{Q5}} × {{Q3}}",
                "feedback": "&lt;p&gt;Nesta multiplicação vê-se a propriedade comutativa: a ordem dos fatores não altera o produto.&lt;/p&gt;",
                "incorrect": true
            },
            {
                "name": "A3",
                "label": "{{Q6}} × ({{Q7}} × {{Q8}}) = ({{Q6}} × {{Q7}}) × {{Q8}}"
            },
            {
                "name": "A4",
                "label": "({{Q9}} × {{Q10}}) × {{Q11}} = {{Q9}} × ({{Q10}} × {{Q11}})"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v>
      </c>
      <c r="AA120" s="11" t="s">
        <v>643</v>
      </c>
      <c r="AB120" s="14" t="str">
        <f t="shared" si="2"/>
        <v>M4-NyO-13b-I-1</v>
      </c>
      <c r="AC120" s="14" t="str">
        <f t="shared" si="3"/>
        <v>M4-NyO-13b-I-1-BR</v>
      </c>
      <c r="AD120" s="7" t="s">
        <v>261</v>
      </c>
      <c r="AE120" s="16"/>
      <c r="AF120" s="16" t="s">
        <v>46</v>
      </c>
      <c r="AG120" s="7" t="s">
        <v>47</v>
      </c>
    </row>
    <row r="121" ht="75.0" customHeight="1">
      <c r="A121" s="9" t="s">
        <v>637</v>
      </c>
      <c r="B121" s="12" t="s">
        <v>638</v>
      </c>
      <c r="C121" s="9" t="s">
        <v>48</v>
      </c>
      <c r="D121" s="10" t="s">
        <v>35</v>
      </c>
      <c r="E121" s="9"/>
      <c r="F121" s="11" t="s">
        <v>644</v>
      </c>
      <c r="G121" s="12"/>
      <c r="H121" s="12" t="s">
        <v>645</v>
      </c>
      <c r="I121" s="9" t="s">
        <v>84</v>
      </c>
      <c r="J121" s="9" t="s">
        <v>92</v>
      </c>
      <c r="K121" s="12" t="s">
        <v>646</v>
      </c>
      <c r="L121" s="12" t="s">
        <v>647</v>
      </c>
      <c r="M121" s="9" t="s">
        <v>41</v>
      </c>
      <c r="N121" s="11" t="s">
        <v>640</v>
      </c>
      <c r="O121" s="11" t="s">
        <v>648</v>
      </c>
      <c r="P121" s="12" t="s">
        <v>649</v>
      </c>
      <c r="Q121" s="16"/>
      <c r="R121" s="23"/>
      <c r="S121" s="23"/>
      <c r="T121" s="23"/>
      <c r="U121" s="23"/>
      <c r="V121" s="23"/>
      <c r="W121" s="23"/>
      <c r="X121" s="16"/>
      <c r="Y121" s="9" t="s">
        <v>44</v>
      </c>
      <c r="Z121" s="13" t="str">
        <f t="shared" si="1"/>
        <v>{"id":"M4-NyO-13b-E-1-BR","stimulus":"&lt;p&gt;Complete estas multiplicações para verificar a propriedade associativa.&lt;/p&gt;","template":"&lt;p style=\"text-align: center\"&gt;({{Q1}} × {{Q2}}) × {{Q3}} = {{response}} × ({{Q2}} × {{Q3}})&lt;/p&gt;&lt;p style=\"text-align: center\"&gt;{{Q4}} × ({{Q5}} × {{Q6}}) = ({{Q4}} × {{response}} )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1}}"},{"name":"A2","label":"{{function}}","function":"{{Q5}}"}],"uniques":true},"algorithm":{"name":"calculateOperation","params":{"method":"equivLiteral","keyboard":"NUMERICAL"}}}</v>
      </c>
      <c r="AA121" s="11" t="s">
        <v>650</v>
      </c>
      <c r="AB121" s="14" t="str">
        <f t="shared" si="2"/>
        <v>M4-NyO-13b-E-1</v>
      </c>
      <c r="AC121" s="14" t="str">
        <f t="shared" si="3"/>
        <v>M4-NyO-13b-E-1-BR</v>
      </c>
      <c r="AD121" s="7" t="s">
        <v>261</v>
      </c>
      <c r="AE121" s="16"/>
      <c r="AF121" s="16" t="s">
        <v>46</v>
      </c>
      <c r="AG121" s="7" t="s">
        <v>47</v>
      </c>
    </row>
    <row r="122" ht="75.0" customHeight="1">
      <c r="A122" s="9" t="s">
        <v>637</v>
      </c>
      <c r="B122" s="12" t="s">
        <v>638</v>
      </c>
      <c r="C122" s="9" t="s">
        <v>48</v>
      </c>
      <c r="D122" s="10" t="s">
        <v>35</v>
      </c>
      <c r="E122" s="9"/>
      <c r="F122" s="11" t="s">
        <v>651</v>
      </c>
      <c r="G122" s="12"/>
      <c r="H122" s="12" t="s">
        <v>645</v>
      </c>
      <c r="I122" s="9" t="s">
        <v>84</v>
      </c>
      <c r="J122" s="9" t="s">
        <v>92</v>
      </c>
      <c r="K122" s="12" t="s">
        <v>646</v>
      </c>
      <c r="L122" s="12" t="s">
        <v>652</v>
      </c>
      <c r="M122" s="9" t="s">
        <v>41</v>
      </c>
      <c r="N122" s="11" t="s">
        <v>640</v>
      </c>
      <c r="O122" s="11" t="s">
        <v>648</v>
      </c>
      <c r="P122" s="12" t="s">
        <v>649</v>
      </c>
      <c r="Q122" s="16"/>
      <c r="R122" s="23"/>
      <c r="S122" s="23"/>
      <c r="T122" s="23"/>
      <c r="U122" s="23"/>
      <c r="V122" s="23"/>
      <c r="W122" s="23"/>
      <c r="X122" s="16"/>
      <c r="Y122" s="9" t="s">
        <v>44</v>
      </c>
      <c r="Z122" s="13" t="str">
        <f t="shared" si="1"/>
        <v>{"id":"M4-NyO-13b-E-2-BR","stimulus":"&lt;p&gt;Complete estas multiplicações para verificar a propriedade associativa.&lt;/p&gt;","template":"&lt;p style=\"text-align: center\"&gt;({{Q1}} × {{Q2}}) × {{Q3}} = {{Q1}} × ({{Q2}} × {{response}} )&lt;/p&gt;&lt;p style=\"text-align: center\"&gt;{{Q4}} × ({{Q5}} × {{Q6}}) = ( {{response}} × {{Q5}})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3}}"},{"name":"A2","label":"{{function}}","function":"{{Q4}}"}],"uniques":true},"algorithm":{"name":"calculateOperation","params":{"method":"equivLiteral","keyboard":"NUMERICAL"}}}</v>
      </c>
      <c r="AA122" s="11" t="s">
        <v>653</v>
      </c>
      <c r="AB122" s="14" t="str">
        <f t="shared" si="2"/>
        <v>M4-NyO-13b-E-2</v>
      </c>
      <c r="AC122" s="14" t="str">
        <f t="shared" si="3"/>
        <v>M4-NyO-13b-E-2-BR</v>
      </c>
      <c r="AD122" s="7" t="s">
        <v>261</v>
      </c>
      <c r="AE122" s="16"/>
      <c r="AF122" s="16" t="s">
        <v>46</v>
      </c>
      <c r="AG122" s="7" t="s">
        <v>47</v>
      </c>
    </row>
    <row r="123" ht="75.0" customHeight="1">
      <c r="A123" s="9" t="s">
        <v>654</v>
      </c>
      <c r="B123" s="12" t="s">
        <v>655</v>
      </c>
      <c r="C123" s="9" t="s">
        <v>34</v>
      </c>
      <c r="D123" s="10" t="s">
        <v>35</v>
      </c>
      <c r="E123" s="9"/>
      <c r="F123" s="12" t="s">
        <v>656</v>
      </c>
      <c r="G123" s="12"/>
      <c r="H123" s="12"/>
      <c r="I123" s="9" t="s">
        <v>37</v>
      </c>
      <c r="J123" s="9" t="s">
        <v>391</v>
      </c>
      <c r="K123" s="12" t="s">
        <v>626</v>
      </c>
      <c r="L123" s="12" t="s">
        <v>112</v>
      </c>
      <c r="M123" s="9" t="s">
        <v>41</v>
      </c>
      <c r="N123" s="12" t="s">
        <v>657</v>
      </c>
      <c r="O123" s="12" t="s">
        <v>658</v>
      </c>
      <c r="P123" s="12" t="s">
        <v>659</v>
      </c>
      <c r="Q123" s="16"/>
      <c r="R123" s="23"/>
      <c r="S123" s="23"/>
      <c r="T123" s="23"/>
      <c r="U123" s="23"/>
      <c r="V123" s="23"/>
      <c r="W123" s="23"/>
      <c r="X123" s="24"/>
      <c r="Y123" s="9" t="s">
        <v>44</v>
      </c>
      <c r="Z123" s="13" t="str">
        <f t="shared" si="1"/>
        <v>{
    "id": "M4-NyO-13c-I-1-BR",
    "stimulus": "&lt;p&gt;Selecione a igualdade que apresenta a propriedade distributiva da multiplicação.&lt;/p&gt;",
    "hint": "&lt;p&gt;As multiplicações têm a propriedade distributiva, pois a multiplicação de uma soma é a soma das multiplicações.&lt;/p&gt;",
    "feedback": "&lt;p&gt;As multiplicações têm a propriedade distributiva, pois a multiplicação de uma soma é a soma das multiplicações.&lt;/p&gt;&lt;p style=\"text-align: center\"&gt;{{Q12}} × ({{Q13}} + {{Q14}}) = {{Q12}} × {{Q13}} + {{Q12}} × {{Q14}}&lt;/p&gt;&lt;p style=\"text-align: center\"&gt;{{Q12}}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"{{Q12}}*({{Q13}}+{{Q14}})",
                "temp": true
            },
            {
                "name": "T2",
                "label": "{{function}}",
                "function": "{{Q13}}+{{Q14}}",
                "temp": true
            },
            {
                "name": "T3",
                "label": "{{function}}",
                "function": "{{Q12}}*{{Q13}}",
                "temp": true
            },
            {
                "name": "T4",
                "label": "{{function}}",
                "function": "{{Q12}}*{{Q14}}",
                "temp": true
            },
            {
                "name": "A1",
                "label": "{{Q1}} × {{Q2}} = {{Q2}} × {{Q1}}",
                "feedback": "&lt;p&gt;Nesta multiplicação observa-se a propriedade comutativa: a ordem dos fatores não altera o produto.&lt;/p&gt;",
                "incorrect": true
            },
            {
                "name": "A2",
                "label": "{{Q3}} × {{Q4}} × {{Q5}} = {{Q4}} × {{Q5}} × {{Q3}}",
                "feedback": "&lt;p&gt;Nesta multiplicação observa-se a propriedade comutativa: a ordem dos fatores não altera o produto.&lt;/p&gt;",
                "incorrect": true
            },
            {
                "name": "A3",
                "label": "{{Q6}} × ({{Q7}} × {{Q8}}) = ({{Q6}} × {{Q7}}) × {{Q8}}",
                "feedback": " &lt;p&gt;Nesta multiplicação observa-se a propriedade associativa: a maneira de agrupar os fatores não altera o produto.&lt;/p&gt;",
                "incorrect": true
            },
            {
                "name": "A4",
                "label": "({{Q9}} × {{Q10}}) × {{Q11}} = {{Q9}} × ({{Q10}} × {{Q11}})",
                "feedback": " &lt;p&gt;Nesta multiplicação observa-se a propriedade associativa: a maneira de agrupar os fatores não altera o produto.&lt;/p&gt;",
                "incorrect": true
            },
            {
                "name": "A5",
                "label": "{{Q12}} × ({{Q13}} + {{Q14}}) = {{Q12}} × {{Q13}} + {{Q12}} × {{Q14}}"
            },
            {
                "name": "A6",
                "label": "{{Q15}} × {{Q16}} + {{Q15}} × {{Q17}} = {{Q15}} × ({{Q16}} + {{Q17}})"
            }
        ],
        "uniques": true
    },
    "algorithm": {
        "name": "trueFalse",
        "template": "Multiple choice – standard",
        "params": {
            "countCorrect": 1,
            "countIncorrect": 2,
            "showCheckIcon": false,
            "columns": 3
        }
    }
}</v>
      </c>
      <c r="AA123" s="11" t="s">
        <v>660</v>
      </c>
      <c r="AB123" s="14" t="str">
        <f t="shared" si="2"/>
        <v>M4-NyO-13c-I-1</v>
      </c>
      <c r="AC123" s="14" t="str">
        <f t="shared" si="3"/>
        <v>M4-NyO-13c-I-1-BR</v>
      </c>
      <c r="AD123" s="7" t="s">
        <v>261</v>
      </c>
      <c r="AE123" s="16"/>
      <c r="AF123" s="16" t="s">
        <v>46</v>
      </c>
      <c r="AG123" s="7" t="s">
        <v>47</v>
      </c>
    </row>
    <row r="124" ht="75.0" customHeight="1">
      <c r="A124" s="9" t="s">
        <v>654</v>
      </c>
      <c r="B124" s="12" t="s">
        <v>655</v>
      </c>
      <c r="C124" s="9" t="s">
        <v>48</v>
      </c>
      <c r="D124" s="10" t="s">
        <v>35</v>
      </c>
      <c r="E124" s="9"/>
      <c r="F124" s="11" t="s">
        <v>661</v>
      </c>
      <c r="G124" s="12"/>
      <c r="H124" s="12" t="s">
        <v>662</v>
      </c>
      <c r="I124" s="9" t="s">
        <v>84</v>
      </c>
      <c r="J124" s="9" t="s">
        <v>92</v>
      </c>
      <c r="K124" s="12" t="s">
        <v>646</v>
      </c>
      <c r="L124" s="8" t="s">
        <v>663</v>
      </c>
      <c r="M124" s="9" t="s">
        <v>41</v>
      </c>
      <c r="N124" s="12" t="s">
        <v>657</v>
      </c>
      <c r="O124" s="12" t="s">
        <v>664</v>
      </c>
      <c r="P124" s="12" t="s">
        <v>665</v>
      </c>
      <c r="Q124" s="16"/>
      <c r="R124" s="23"/>
      <c r="S124" s="23"/>
      <c r="T124" s="23"/>
      <c r="U124" s="23"/>
      <c r="V124" s="23"/>
      <c r="W124" s="23"/>
      <c r="X124" s="24"/>
      <c r="Y124" s="9" t="s">
        <v>44</v>
      </c>
      <c r="Z124" s="13" t="str">
        <f t="shared" si="1"/>
        <v>{"id":"M4-NyO-13c-E-1-BR","stimulus":"&lt;p&gt;Complete estas multiplicações para verificar a propriedade distributiva.&lt;/p&gt;","template":"&lt;p style=\"text-align: center\"&gt;{{Q1}} × ({{Q2}} + {{Q3}}) = {{Q1}} × {{Q2}} + {{response}} × {{Q3}}&lt;/p&gt;&lt;p style=\"text-align: center\"&gt;{{Q4}}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1}}"},{"name":"A2","label":"{{function}}","function":"{{Q4}}"}],"uniques":true},"algorithm":{"name":"calculateOperation","params":{"method":"equivLiteral","keyboard":"NUMERICAL"}}}</v>
      </c>
      <c r="AA124" s="11" t="s">
        <v>666</v>
      </c>
      <c r="AB124" s="14" t="str">
        <f t="shared" si="2"/>
        <v>M4-NyO-13c-E-1</v>
      </c>
      <c r="AC124" s="14" t="str">
        <f t="shared" si="3"/>
        <v>M4-NyO-13c-E-1-BR</v>
      </c>
      <c r="AD124" s="7" t="s">
        <v>261</v>
      </c>
      <c r="AE124" s="16"/>
      <c r="AF124" s="16" t="s">
        <v>46</v>
      </c>
      <c r="AG124" s="7" t="s">
        <v>47</v>
      </c>
    </row>
    <row r="125" ht="75.0" customHeight="1">
      <c r="A125" s="9" t="s">
        <v>654</v>
      </c>
      <c r="B125" s="12" t="s">
        <v>655</v>
      </c>
      <c r="C125" s="9" t="s">
        <v>48</v>
      </c>
      <c r="D125" s="10" t="s">
        <v>35</v>
      </c>
      <c r="E125" s="9"/>
      <c r="F125" s="11" t="s">
        <v>667</v>
      </c>
      <c r="G125" s="12"/>
      <c r="H125" s="12" t="s">
        <v>662</v>
      </c>
      <c r="I125" s="9" t="s">
        <v>84</v>
      </c>
      <c r="J125" s="9" t="s">
        <v>92</v>
      </c>
      <c r="K125" s="12" t="s">
        <v>646</v>
      </c>
      <c r="L125" s="8" t="s">
        <v>668</v>
      </c>
      <c r="M125" s="9" t="s">
        <v>41</v>
      </c>
      <c r="N125" s="12" t="s">
        <v>657</v>
      </c>
      <c r="O125" s="12" t="s">
        <v>664</v>
      </c>
      <c r="P125" s="12" t="s">
        <v>665</v>
      </c>
      <c r="Q125" s="16"/>
      <c r="R125" s="23"/>
      <c r="S125" s="23"/>
      <c r="T125" s="23"/>
      <c r="U125" s="23"/>
      <c r="V125" s="23"/>
      <c r="W125" s="23"/>
      <c r="X125" s="24"/>
      <c r="Y125" s="9" t="s">
        <v>44</v>
      </c>
      <c r="Z125" s="13" t="str">
        <f t="shared" si="1"/>
        <v>{"id":"M4-NyO-13c-E-2-BR","stimulus":"&lt;p&gt;Complete estas multiplicações para verificar a propriedade distributiva.&lt;/p&gt;","template":"&lt;p style=\"text-align: center\"&gt;{{Q4}} × {{Q5}} + {{Q4}} × {{Q6}} = {{Q4}} × ({{Q5}} + {{response}} )&lt;/p&gt;&lt;p style=\"text-align: 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6}}"},{"name":"A2","label":"{{function}}","function":"{{Q2}}"}],"uniques":true},"algorithm":{"name":"calculateOperation","params":{"method":"equivLiteral","keyboard":"NUMERICAL"}}}</v>
      </c>
      <c r="AA125" s="11" t="s">
        <v>669</v>
      </c>
      <c r="AB125" s="14" t="str">
        <f t="shared" si="2"/>
        <v>M4-NyO-13c-E-2</v>
      </c>
      <c r="AC125" s="14" t="str">
        <f t="shared" si="3"/>
        <v>M4-NyO-13c-E-2-BR</v>
      </c>
      <c r="AD125" s="7" t="s">
        <v>261</v>
      </c>
      <c r="AE125" s="16"/>
      <c r="AF125" s="16" t="s">
        <v>46</v>
      </c>
      <c r="AG125" s="7" t="s">
        <v>47</v>
      </c>
    </row>
    <row r="126" ht="75.0" customHeight="1">
      <c r="A126" s="9" t="s">
        <v>654</v>
      </c>
      <c r="B126" s="12" t="s">
        <v>655</v>
      </c>
      <c r="C126" s="9" t="s">
        <v>67</v>
      </c>
      <c r="D126" s="10" t="s">
        <v>35</v>
      </c>
      <c r="E126" s="9"/>
      <c r="F126" s="12" t="s">
        <v>670</v>
      </c>
      <c r="G126" s="12" t="s">
        <v>671</v>
      </c>
      <c r="H126" s="12"/>
      <c r="I126" s="9" t="s">
        <v>37</v>
      </c>
      <c r="J126" s="9" t="s">
        <v>92</v>
      </c>
      <c r="K126" s="12" t="s">
        <v>672</v>
      </c>
      <c r="L126" s="12" t="s">
        <v>673</v>
      </c>
      <c r="M126" s="9" t="s">
        <v>41</v>
      </c>
      <c r="N126" s="12" t="s">
        <v>657</v>
      </c>
      <c r="O126" s="12" t="s">
        <v>664</v>
      </c>
      <c r="P126" s="12" t="s">
        <v>674</v>
      </c>
      <c r="Q126" s="16"/>
      <c r="R126" s="23"/>
      <c r="S126" s="23"/>
      <c r="T126" s="23"/>
      <c r="U126" s="23"/>
      <c r="V126" s="23"/>
      <c r="W126" s="23"/>
      <c r="X126" s="24"/>
      <c r="Y126" s="9" t="s">
        <v>44</v>
      </c>
      <c r="Z126" s="13" t="str">
        <f t="shared" si="1"/>
        <v>{"id":"M4-NyO-13c-A-1-BR","stimulus":"&lt;p&gt;Uma professora deu a seus alunos {{Q1}} kits com {{Q2}} lápis de cor e {{Q3}} canetas marca texto cada um. Quantos lápis e canetas ela distribuiu no total?&lt;/p&gt;","template":"&lt;p&gt;Ela distribuiu {{response}} lápis e canetas marca texto.&lt;/p&gt;","hint":"&lt;p&gt;As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10,"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AA126" s="11" t="s">
        <v>675</v>
      </c>
      <c r="AB126" s="14" t="str">
        <f t="shared" si="2"/>
        <v>M4-NyO-13c-A-1</v>
      </c>
      <c r="AC126" s="14" t="str">
        <f t="shared" si="3"/>
        <v>M4-NyO-13c-A-1-BR</v>
      </c>
      <c r="AD126" s="7" t="s">
        <v>261</v>
      </c>
      <c r="AE126" s="16"/>
      <c r="AF126" s="16" t="s">
        <v>46</v>
      </c>
      <c r="AG126" s="7" t="s">
        <v>47</v>
      </c>
    </row>
    <row r="127" ht="75.0" customHeight="1">
      <c r="A127" s="9" t="s">
        <v>654</v>
      </c>
      <c r="B127" s="12" t="s">
        <v>655</v>
      </c>
      <c r="C127" s="9" t="s">
        <v>67</v>
      </c>
      <c r="D127" s="10" t="s">
        <v>35</v>
      </c>
      <c r="E127" s="9"/>
      <c r="F127" s="11" t="s">
        <v>676</v>
      </c>
      <c r="G127" s="12" t="s">
        <v>677</v>
      </c>
      <c r="H127" s="12"/>
      <c r="I127" s="9" t="s">
        <v>37</v>
      </c>
      <c r="J127" s="9" t="s">
        <v>92</v>
      </c>
      <c r="K127" s="12" t="s">
        <v>678</v>
      </c>
      <c r="L127" s="12" t="s">
        <v>673</v>
      </c>
      <c r="M127" s="9" t="s">
        <v>41</v>
      </c>
      <c r="N127" s="12" t="s">
        <v>657</v>
      </c>
      <c r="O127" s="12" t="s">
        <v>664</v>
      </c>
      <c r="P127" s="12" t="s">
        <v>674</v>
      </c>
      <c r="Q127" s="16"/>
      <c r="R127" s="23"/>
      <c r="S127" s="23"/>
      <c r="T127" s="23"/>
      <c r="U127" s="23"/>
      <c r="V127" s="23"/>
      <c r="W127" s="23"/>
      <c r="X127" s="24"/>
      <c r="Y127" s="9" t="s">
        <v>44</v>
      </c>
      <c r="Z127" s="13" t="str">
        <f t="shared" si="1"/>
        <v>{"id":"M4-NyO-13c-A-2-BR","stimulus":"&lt;p&gt;A diretora de uma companhia de teatro deu a {{Q1}} atores, ingressos para que eles pudessem disponibilizá-los a seus familiares. Cada ator recebeu {{Q2}} ingressos para a sessão de sexta-feira e {{Q3}} para a sessão de sábado. Quantos ingressos foram disponibilizados no total?&lt;/p&gt;","template":"&lt;p&gt;Foram disponibilizados {{response}} ingressos.&lt;/p&gt;","hint":"&lt;p&gt;As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AA127" s="11" t="s">
        <v>679</v>
      </c>
      <c r="AB127" s="14" t="str">
        <f t="shared" si="2"/>
        <v>M4-NyO-13c-A-2</v>
      </c>
      <c r="AC127" s="14" t="str">
        <f t="shared" si="3"/>
        <v>M4-NyO-13c-A-2-BR</v>
      </c>
      <c r="AD127" s="7" t="s">
        <v>261</v>
      </c>
      <c r="AE127" s="16"/>
      <c r="AF127" s="16" t="s">
        <v>46</v>
      </c>
      <c r="AG127" s="7" t="s">
        <v>47</v>
      </c>
    </row>
    <row r="128" ht="75.0" customHeight="1">
      <c r="A128" s="9" t="s">
        <v>654</v>
      </c>
      <c r="B128" s="12" t="s">
        <v>655</v>
      </c>
      <c r="C128" s="9" t="s">
        <v>67</v>
      </c>
      <c r="D128" s="10" t="s">
        <v>35</v>
      </c>
      <c r="E128" s="9"/>
      <c r="F128" s="11" t="s">
        <v>680</v>
      </c>
      <c r="G128" s="12" t="s">
        <v>681</v>
      </c>
      <c r="H128" s="12"/>
      <c r="I128" s="9" t="s">
        <v>37</v>
      </c>
      <c r="J128" s="9" t="s">
        <v>92</v>
      </c>
      <c r="K128" s="12" t="s">
        <v>682</v>
      </c>
      <c r="L128" s="12" t="s">
        <v>673</v>
      </c>
      <c r="M128" s="9" t="s">
        <v>41</v>
      </c>
      <c r="N128" s="12" t="s">
        <v>657</v>
      </c>
      <c r="O128" s="12" t="s">
        <v>664</v>
      </c>
      <c r="P128" s="12" t="s">
        <v>674</v>
      </c>
      <c r="Q128" s="16"/>
      <c r="R128" s="23"/>
      <c r="S128" s="23"/>
      <c r="T128" s="23"/>
      <c r="U128" s="23"/>
      <c r="V128" s="23"/>
      <c r="W128" s="23"/>
      <c r="X128" s="24"/>
      <c r="Y128" s="9" t="s">
        <v>44</v>
      </c>
      <c r="Z128" s="13" t="str">
        <f t="shared" si="1"/>
        <v>{"id":"M4-NyO-13c-A-3-BR","stimulus":"&lt;p&gt;Diariamente, {{Q1}} navios chegam a um porto marítimo, cada um com {{Q2}} marinheiros e {{Q3}} turistas. Quantos viajantes, incluindo marinheiros e turistas, chegam ao porto por dia?&lt;/p&gt;","template":"&lt;p&gt;Ao porto, chegam {{response}} viajantes por dia.&lt;/p&gt;","hint":"&lt;p&gt;As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99,"step":1},{"name":"Q2","label":null,"min":2,"max":99,"step":1},{"name":"Q3","label":null,"min":2,"max":99,"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AA128" s="11" t="s">
        <v>683</v>
      </c>
      <c r="AB128" s="14" t="str">
        <f t="shared" si="2"/>
        <v>M4-NyO-13c-A-3</v>
      </c>
      <c r="AC128" s="14" t="str">
        <f t="shared" si="3"/>
        <v>M4-NyO-13c-A-3-BR</v>
      </c>
      <c r="AD128" s="7" t="s">
        <v>261</v>
      </c>
      <c r="AE128" s="16"/>
      <c r="AF128" s="16" t="s">
        <v>46</v>
      </c>
      <c r="AG128" s="7" t="s">
        <v>47</v>
      </c>
    </row>
    <row r="129" ht="75.0" customHeight="1">
      <c r="A129" s="9" t="s">
        <v>684</v>
      </c>
      <c r="B129" s="12" t="s">
        <v>685</v>
      </c>
      <c r="C129" s="9" t="s">
        <v>34</v>
      </c>
      <c r="D129" s="10" t="s">
        <v>35</v>
      </c>
      <c r="E129" s="9"/>
      <c r="F129" s="12" t="s">
        <v>686</v>
      </c>
      <c r="G129" s="12"/>
      <c r="H129" s="12"/>
      <c r="I129" s="9" t="s">
        <v>37</v>
      </c>
      <c r="J129" s="9" t="s">
        <v>391</v>
      </c>
      <c r="K129" s="12" t="s">
        <v>687</v>
      </c>
      <c r="L129" s="12" t="s">
        <v>629</v>
      </c>
      <c r="M129" s="9" t="s">
        <v>41</v>
      </c>
      <c r="N129" s="12" t="s">
        <v>688</v>
      </c>
      <c r="O129" s="12" t="s">
        <v>689</v>
      </c>
      <c r="P129" s="23"/>
      <c r="Q129" s="16"/>
      <c r="R129" s="23"/>
      <c r="S129" s="23"/>
      <c r="T129" s="23"/>
      <c r="U129" s="23"/>
      <c r="V129" s="23"/>
      <c r="W129" s="23"/>
      <c r="X129" s="24"/>
      <c r="Y129" s="9" t="s">
        <v>44</v>
      </c>
      <c r="Z129" s="13" t="str">
        <f t="shared" si="1"/>
        <v>{
    "id": "M4-NyO-36a-I-1-BR",
    "stimulus": "&lt;p&gt;Selecione a frase correta sobre a seguinte multiplicação.&lt;/p&gt;&lt;p style=\"text-align: center\"&gt;{{Q1}} × {{Q2}} = {{T1}}&lt;/p&gt;",
    "hint": "&lt;p&gt;O multiplicando é o número que será somado quantas vezes o multiplicador indicar.&lt;/p&gt;",
    "feedback": "&lt;p&gt;O multiplicando, {{Q1}}, é o número que será somado a quantidade de vezes que indica o multiplicador, {{Q2}}. O produto é o resultado da operação, ou seja, {{T1}}.&lt;/p&gt;",
    "seed": {
        "parameters": [
            {
                "name": "Q1",
                "label": null,
                "min": 2,
                "max": 99,
                "step": 1
            },
            {
                "name": "Q2",
                "label": null,
                "min": 2,
                "max": 9,
                "step": 1
            }
        ],
        "calculated": [
            {
                "name": "T1",
                "label": "{{function}}",
                "function": "{{Q1}}*{{Q2}}",
                "temp": true
            },
            {
                "name": "A1",
                "label": "{{Q1}} é o multiplicando."
            },
            {
                "name": "A2",
                "label": "{{Q2}} é o multiplicador."
            },
            {
                "name": "A3",
                "label": "{{T1}} é o produto."
            },
            {
                "name": "A4",
                "label": "{{Q2}} é o multiplicando.",
                "incorrect": true
            },
            {
                "name": "A5",
                "label": "{{T1}} é o multiplicando.",
                "incorrect": true
            },
            {
                "name": "A6",
                "label": "{{Q1}} é o multiplicador.",
                "incorrect": true
            },
            {
                "name": "A7",
                "label": "{{T1}} é o multiplicador.",
                "incorrect": true
            },
            {
                "name": "A8",
                "label": "{{Q1}} é o produto.",
                "incorrect": true
            },
            {
                "name": "A9",
                "label": "{{Q2}} é o produto.",
                "incorrect": true
            }
        ],
        "uniques": true
    },
    "algorithm": {
        "name": "trueFalse",
        "template": "Multiple choice – standard",
        "params": {
            "countCorrect": 1,
            "countIncorrect": 2,
            "showCheckIcon": false,
            "columns": 3
        }
    }
}</v>
      </c>
      <c r="AA129" s="11" t="s">
        <v>690</v>
      </c>
      <c r="AB129" s="14" t="str">
        <f t="shared" si="2"/>
        <v>M4-NyO-36a-I-1</v>
      </c>
      <c r="AC129" s="14" t="str">
        <f t="shared" si="3"/>
        <v>M4-NyO-36a-I-1-BR</v>
      </c>
      <c r="AD129" s="7" t="s">
        <v>261</v>
      </c>
      <c r="AE129" s="16"/>
      <c r="AF129" s="16" t="s">
        <v>46</v>
      </c>
      <c r="AG129" s="16"/>
    </row>
    <row r="130" ht="75.0" customHeight="1">
      <c r="A130" s="9" t="s">
        <v>684</v>
      </c>
      <c r="B130" s="12" t="s">
        <v>685</v>
      </c>
      <c r="C130" s="9" t="s">
        <v>48</v>
      </c>
      <c r="D130" s="10" t="s">
        <v>35</v>
      </c>
      <c r="E130" s="9"/>
      <c r="F130" s="12" t="s">
        <v>691</v>
      </c>
      <c r="G130" s="12"/>
      <c r="H130" s="12"/>
      <c r="I130" s="9" t="s">
        <v>37</v>
      </c>
      <c r="J130" s="7" t="s">
        <v>51</v>
      </c>
      <c r="K130" s="12" t="s">
        <v>687</v>
      </c>
      <c r="L130" s="12" t="s">
        <v>692</v>
      </c>
      <c r="M130" s="9" t="s">
        <v>41</v>
      </c>
      <c r="N130" s="12" t="s">
        <v>688</v>
      </c>
      <c r="O130" s="12" t="s">
        <v>689</v>
      </c>
      <c r="P130" s="23"/>
      <c r="Q130" s="16"/>
      <c r="R130" s="23"/>
      <c r="S130" s="23"/>
      <c r="T130" s="23"/>
      <c r="U130" s="23"/>
      <c r="V130" s="23"/>
      <c r="W130" s="23"/>
      <c r="X130" s="24"/>
      <c r="Y130" s="9" t="s">
        <v>44</v>
      </c>
      <c r="Z130" s="13" t="str">
        <f t="shared" si="1"/>
        <v>{"id":"M4-NyO-36a-E-1-BR","stimulus":"&lt;p&gt;Nomeie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ndo"},{"name":"A2","label":"multiplicador"}],"uniques":true},"algorithm":{"name":"calculateOperation","template":"Cloze with text"}}</v>
      </c>
      <c r="AA130" s="11" t="s">
        <v>693</v>
      </c>
      <c r="AB130" s="14" t="str">
        <f t="shared" si="2"/>
        <v>M4-NyO-36a-E-1</v>
      </c>
      <c r="AC130" s="14" t="str">
        <f t="shared" si="3"/>
        <v>M4-NyO-36a-E-1-BR</v>
      </c>
      <c r="AD130" s="7" t="s">
        <v>261</v>
      </c>
      <c r="AE130" s="16"/>
      <c r="AF130" s="16" t="s">
        <v>46</v>
      </c>
      <c r="AG130" s="16"/>
    </row>
    <row r="131" ht="75.0" customHeight="1">
      <c r="A131" s="9" t="s">
        <v>684</v>
      </c>
      <c r="B131" s="12" t="s">
        <v>685</v>
      </c>
      <c r="C131" s="9" t="s">
        <v>48</v>
      </c>
      <c r="D131" s="10" t="s">
        <v>35</v>
      </c>
      <c r="E131" s="9"/>
      <c r="F131" s="12" t="s">
        <v>694</v>
      </c>
      <c r="G131" s="12"/>
      <c r="H131" s="12"/>
      <c r="I131" s="9" t="s">
        <v>37</v>
      </c>
      <c r="J131" s="7" t="s">
        <v>51</v>
      </c>
      <c r="K131" s="12" t="s">
        <v>687</v>
      </c>
      <c r="L131" s="12" t="s">
        <v>695</v>
      </c>
      <c r="M131" s="9" t="s">
        <v>41</v>
      </c>
      <c r="N131" s="12" t="s">
        <v>688</v>
      </c>
      <c r="O131" s="12" t="s">
        <v>689</v>
      </c>
      <c r="P131" s="23"/>
      <c r="Q131" s="16"/>
      <c r="R131" s="23"/>
      <c r="S131" s="23"/>
      <c r="T131" s="23"/>
      <c r="U131" s="23"/>
      <c r="V131" s="23"/>
      <c r="W131" s="23"/>
      <c r="X131" s="24"/>
      <c r="Y131" s="9" t="s">
        <v>44</v>
      </c>
      <c r="Z131" s="13" t="str">
        <f t="shared" si="1"/>
        <v>{"id":"M4-NyO-36a-E-2-BR","stimulus":"&lt;p&gt;Nomeie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dor"},{"name":"A2","label":"multiplicando"}],"uniques":true},"algorithm":{"name":"calculateOperation","template":"Cloze with text"}}</v>
      </c>
      <c r="AA131" s="11" t="s">
        <v>696</v>
      </c>
      <c r="AB131" s="14" t="str">
        <f t="shared" si="2"/>
        <v>M4-NyO-36a-E-2</v>
      </c>
      <c r="AC131" s="14" t="str">
        <f t="shared" si="3"/>
        <v>M4-NyO-36a-E-2-BR</v>
      </c>
      <c r="AD131" s="7" t="s">
        <v>261</v>
      </c>
      <c r="AE131" s="16"/>
      <c r="AF131" s="16" t="s">
        <v>46</v>
      </c>
      <c r="AG131" s="16"/>
    </row>
    <row r="132" ht="75.0" customHeight="1">
      <c r="A132" s="7" t="s">
        <v>697</v>
      </c>
      <c r="B132" s="12" t="s">
        <v>698</v>
      </c>
      <c r="C132" s="9" t="s">
        <v>34</v>
      </c>
      <c r="D132" s="10" t="s">
        <v>35</v>
      </c>
      <c r="E132" s="9"/>
      <c r="F132" s="12" t="s">
        <v>699</v>
      </c>
      <c r="G132" s="12"/>
      <c r="H132" s="12"/>
      <c r="I132" s="9" t="s">
        <v>37</v>
      </c>
      <c r="J132" s="9" t="s">
        <v>155</v>
      </c>
      <c r="K132" s="12" t="s">
        <v>700</v>
      </c>
      <c r="L132" s="12" t="s">
        <v>701</v>
      </c>
      <c r="M132" s="9" t="s">
        <v>41</v>
      </c>
      <c r="N132" s="12" t="s">
        <v>702</v>
      </c>
      <c r="O132" s="12" t="s">
        <v>703</v>
      </c>
      <c r="P132" s="23"/>
      <c r="Q132" s="16"/>
      <c r="R132" s="23"/>
      <c r="S132" s="23"/>
      <c r="T132" s="23"/>
      <c r="U132" s="23"/>
      <c r="V132" s="23"/>
      <c r="W132" s="23"/>
      <c r="X132" s="16"/>
      <c r="Y132" s="9" t="s">
        <v>44</v>
      </c>
      <c r="Z132" s="13" t="str">
        <f t="shared" si="1"/>
        <v>{"id":"M4-NyO-14a-I-1-BR","stimulus":"&lt;p&gt;Arraste cada resultado para a sua operação.&lt;/p&gt;","hint":"&lt;p&gt;Para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2},{"name":"Q2","label":null,"list":[1000,100,10]},{"name":"Q3","label":null,"list":[1000,100,10]},{"name":"Q4","label":null,"list":[1000,100,10]}],"calculated":[{"name":"A1","label":"{{Q1}} × {{Q2}}","function":"{{Q2}}*{{Q1}}"},{"name":"A2","label":"{{Q1}} × {{Q3}}","function":"{{Q3}}*{{Q1}}"},{"name":"A3","label":"{{Q1}} × {{Q4}}","function":"{{Q4}}*{{Q1}}"}],"isNumToWords":true,"uniques":true},"algorithm":{"name":"linkOperationResult","params":{"invert":true},"template":"Match list"}}</v>
      </c>
      <c r="AA132" s="11" t="s">
        <v>704</v>
      </c>
      <c r="AB132" s="14" t="str">
        <f t="shared" si="2"/>
        <v>M4-NyO-14a-I-1</v>
      </c>
      <c r="AC132" s="14" t="str">
        <f t="shared" si="3"/>
        <v>M4-NyO-14a-I-1-BR</v>
      </c>
      <c r="AD132" s="7" t="s">
        <v>261</v>
      </c>
      <c r="AE132" s="16"/>
      <c r="AF132" s="16" t="s">
        <v>46</v>
      </c>
      <c r="AG132" s="7" t="s">
        <v>47</v>
      </c>
    </row>
    <row r="133" ht="75.0" customHeight="1">
      <c r="A133" s="7" t="s">
        <v>697</v>
      </c>
      <c r="B133" s="12" t="s">
        <v>698</v>
      </c>
      <c r="C133" s="9" t="s">
        <v>48</v>
      </c>
      <c r="D133" s="10" t="s">
        <v>35</v>
      </c>
      <c r="E133" s="9"/>
      <c r="F133" s="12" t="s">
        <v>705</v>
      </c>
      <c r="G133" s="12" t="s">
        <v>706</v>
      </c>
      <c r="H133" s="12"/>
      <c r="I133" s="9" t="s">
        <v>37</v>
      </c>
      <c r="J133" s="9" t="s">
        <v>92</v>
      </c>
      <c r="K133" s="12" t="s">
        <v>707</v>
      </c>
      <c r="L133" s="12" t="s">
        <v>708</v>
      </c>
      <c r="M133" s="9" t="s">
        <v>41</v>
      </c>
      <c r="N133" s="12" t="s">
        <v>702</v>
      </c>
      <c r="O133" s="12" t="s">
        <v>703</v>
      </c>
      <c r="P133" s="23"/>
      <c r="Q133" s="16"/>
      <c r="R133" s="23"/>
      <c r="S133" s="23"/>
      <c r="T133" s="23"/>
      <c r="U133" s="23"/>
      <c r="V133" s="23"/>
      <c r="W133" s="23"/>
      <c r="X133" s="16"/>
      <c r="Y133" s="9" t="s">
        <v>44</v>
      </c>
      <c r="Z133" s="13" t="str">
        <f t="shared" si="1"/>
        <v>{"id":"M4-NyO-14a-E-1-BR","stimulus":"&lt;p&gt;Calcule o resultado da seguinte operação.&lt;/p&gt;","template":"&lt;p style=\"text-align: center\"&gt;{{Q1}} × {{Q2}} =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1},{"name":"Q2","label":null,"list":[1000,100,10]}],"calculated":[{"name":"A1","label":"{{function}}","function":"{{Q2}}*{{Q1}}"}],"uniques":true},"algorithm":{"name":"calculateOperation","params":{"method":"equivLiteral","keyboard":"NUMERICAL"}}}</v>
      </c>
      <c r="AA133" s="11" t="s">
        <v>709</v>
      </c>
      <c r="AB133" s="14" t="str">
        <f t="shared" si="2"/>
        <v>M4-NyO-14a-E-1</v>
      </c>
      <c r="AC133" s="14" t="str">
        <f t="shared" si="3"/>
        <v>M4-NyO-14a-E-1-BR</v>
      </c>
      <c r="AD133" s="7" t="s">
        <v>261</v>
      </c>
      <c r="AE133" s="16"/>
      <c r="AF133" s="16" t="s">
        <v>46</v>
      </c>
      <c r="AG133" s="7" t="s">
        <v>47</v>
      </c>
    </row>
    <row r="134" ht="75.0" customHeight="1">
      <c r="A134" s="7" t="s">
        <v>697</v>
      </c>
      <c r="B134" s="12" t="s">
        <v>698</v>
      </c>
      <c r="C134" s="9" t="s">
        <v>67</v>
      </c>
      <c r="D134" s="10" t="s">
        <v>35</v>
      </c>
      <c r="E134" s="9"/>
      <c r="F134" s="11" t="s">
        <v>710</v>
      </c>
      <c r="G134" s="11" t="s">
        <v>711</v>
      </c>
      <c r="H134" s="12"/>
      <c r="I134" s="9" t="s">
        <v>37</v>
      </c>
      <c r="J134" s="9" t="s">
        <v>92</v>
      </c>
      <c r="K134" s="12" t="s">
        <v>707</v>
      </c>
      <c r="L134" s="12" t="s">
        <v>712</v>
      </c>
      <c r="M134" s="9" t="s">
        <v>41</v>
      </c>
      <c r="N134" s="12" t="s">
        <v>702</v>
      </c>
      <c r="O134" s="12" t="s">
        <v>713</v>
      </c>
      <c r="P134" s="22"/>
      <c r="Q134" s="16"/>
      <c r="R134" s="21"/>
      <c r="S134" s="21"/>
      <c r="T134" s="21"/>
      <c r="U134" s="23"/>
      <c r="V134" s="23"/>
      <c r="W134" s="23"/>
      <c r="X134" s="16"/>
      <c r="Y134" s="9" t="s">
        <v>44</v>
      </c>
      <c r="Z134" s="13" t="str">
        <f t="shared" si="1"/>
        <v>{"id":"M4-NyO-14a-A-1-BR","stimulus":"&lt;p&gt;Uma loja de esportes encomendou {{Q1}} caixas de meias. Se cada caixa contém {{Q2}} pares de meias, quantos pares foram encomendados?&lt;/p&gt;","template":"&lt;p&gt;Foram encomendados {{response}} pares de meias.&lt;/p&gt;","hint":"&lt;p&gt;Para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99,"step":1},{"name":"Q2","label":null,"list":[1000,100,10]}],"calculated":[{"name":"A1","label":"{{function}}","function":"{{Q2}}*{{Q1}}"}],"uniques":true},"algorithm":{"name":"calculateOperation","params":{"method":"equivLiteral","keyboard":"NUMERICAL"}}}</v>
      </c>
      <c r="AA134" s="11" t="s">
        <v>714</v>
      </c>
      <c r="AB134" s="14" t="str">
        <f t="shared" si="2"/>
        <v>M4-NyO-14a-A-1</v>
      </c>
      <c r="AC134" s="14" t="str">
        <f t="shared" si="3"/>
        <v>M4-NyO-14a-A-1-BR</v>
      </c>
      <c r="AD134" s="7" t="s">
        <v>261</v>
      </c>
      <c r="AE134" s="16"/>
      <c r="AF134" s="16" t="s">
        <v>46</v>
      </c>
      <c r="AG134" s="7" t="s">
        <v>47</v>
      </c>
    </row>
    <row r="135" ht="75.0" customHeight="1">
      <c r="A135" s="7" t="s">
        <v>697</v>
      </c>
      <c r="B135" s="12" t="s">
        <v>698</v>
      </c>
      <c r="C135" s="9" t="s">
        <v>67</v>
      </c>
      <c r="D135" s="10" t="s">
        <v>35</v>
      </c>
      <c r="E135" s="9"/>
      <c r="F135" s="11" t="s">
        <v>715</v>
      </c>
      <c r="G135" s="11" t="s">
        <v>716</v>
      </c>
      <c r="H135" s="12"/>
      <c r="I135" s="9" t="s">
        <v>37</v>
      </c>
      <c r="J135" s="9" t="s">
        <v>92</v>
      </c>
      <c r="K135" s="12" t="s">
        <v>717</v>
      </c>
      <c r="L135" s="12" t="s">
        <v>718</v>
      </c>
      <c r="M135" s="9" t="s">
        <v>41</v>
      </c>
      <c r="N135" s="12" t="s">
        <v>702</v>
      </c>
      <c r="O135" s="12" t="s">
        <v>719</v>
      </c>
      <c r="P135" s="22"/>
      <c r="Q135" s="16"/>
      <c r="R135" s="21"/>
      <c r="S135" s="21"/>
      <c r="T135" s="23"/>
      <c r="U135" s="21"/>
      <c r="V135" s="21"/>
      <c r="W135" s="23"/>
      <c r="X135" s="16"/>
      <c r="Y135" s="9" t="s">
        <v>44</v>
      </c>
      <c r="Z135" s="13" t="str">
        <f t="shared" si="1"/>
        <v>{"id":"M4-NyO-14a-A-2-BR","stimulus":"&lt;p&gt;Fábio treina 100 minutos por dia. Quantos minutos ele terá treinado após {{Q1}} dias?&lt;/p&gt;","template":"&lt;p&gt;Ele terá treinado {{response}} min.&lt;/p&gt;","hint":"&lt;p&gt;Para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100 = {{A1}}&lt;/p&gt;","seed":{"parameters":[{"name":"Q1","label":null,"min":11,"max":30,"step":1}],"calculated":[{"name":"A1","label":"{{function}}","function":"100*{{Q1}}"}],"uniques":true},"algorithm":{"name":"calculateOperation","params":{"method":"equivLiteral","keyboard":"NUMERICAL"}}}</v>
      </c>
      <c r="AA135" s="11" t="s">
        <v>720</v>
      </c>
      <c r="AB135" s="14" t="str">
        <f t="shared" si="2"/>
        <v>M4-NyO-14a-A-2</v>
      </c>
      <c r="AC135" s="14" t="str">
        <f t="shared" si="3"/>
        <v>M4-NyO-14a-A-2-BR</v>
      </c>
      <c r="AD135" s="7" t="s">
        <v>261</v>
      </c>
      <c r="AE135" s="16"/>
      <c r="AF135" s="16" t="s">
        <v>46</v>
      </c>
      <c r="AG135" s="7" t="s">
        <v>47</v>
      </c>
    </row>
    <row r="136" ht="75.0" customHeight="1">
      <c r="A136" s="7" t="s">
        <v>697</v>
      </c>
      <c r="B136" s="12" t="s">
        <v>698</v>
      </c>
      <c r="C136" s="9" t="s">
        <v>67</v>
      </c>
      <c r="D136" s="10" t="s">
        <v>35</v>
      </c>
      <c r="E136" s="9"/>
      <c r="F136" s="12" t="s">
        <v>721</v>
      </c>
      <c r="G136" s="11" t="s">
        <v>722</v>
      </c>
      <c r="H136" s="12"/>
      <c r="I136" s="9" t="s">
        <v>37</v>
      </c>
      <c r="J136" s="9" t="s">
        <v>92</v>
      </c>
      <c r="K136" s="12" t="s">
        <v>723</v>
      </c>
      <c r="L136" s="12" t="s">
        <v>712</v>
      </c>
      <c r="M136" s="9" t="s">
        <v>41</v>
      </c>
      <c r="N136" s="12" t="s">
        <v>702</v>
      </c>
      <c r="O136" s="12" t="s">
        <v>713</v>
      </c>
      <c r="P136" s="22"/>
      <c r="Q136" s="16"/>
      <c r="R136" s="21"/>
      <c r="S136" s="21"/>
      <c r="T136" s="23"/>
      <c r="U136" s="21"/>
      <c r="V136" s="21"/>
      <c r="W136" s="21"/>
      <c r="X136" s="16"/>
      <c r="Y136" s="9" t="s">
        <v>44</v>
      </c>
      <c r="Z136" s="13" t="str">
        <f t="shared" si="1"/>
        <v>{"id":"M4-NyO-14a-A-3-BR","stimulus":"&lt;p&gt;Um evento de corrida de cavalos vendeu {{Q2}} ingressos. Qual foi a arrecadação total se cada ingresso custou R$ {{Q1}}?&lt;/p&gt;","template":"&lt;p&gt;A arrecadação foi de R$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50,"step":1},{"name":"Q2","label":null,"list":[1000,100,10]}],"calculated":[{"name":"A1","label":"{{function}}","function":"{{Q2}}*{{Q1}}"}],"uniques":true},"algorithm":{"name":"calculateOperation","params":{"method":"equivLiteral","keyboard":"NUMERICAL"}}}</v>
      </c>
      <c r="AA136" s="11" t="s">
        <v>724</v>
      </c>
      <c r="AB136" s="14" t="str">
        <f t="shared" si="2"/>
        <v>M4-NyO-14a-A-3</v>
      </c>
      <c r="AC136" s="14" t="str">
        <f t="shared" si="3"/>
        <v>M4-NyO-14a-A-3-BR</v>
      </c>
      <c r="AD136" s="7" t="s">
        <v>261</v>
      </c>
      <c r="AE136" s="16"/>
      <c r="AF136" s="16" t="s">
        <v>46</v>
      </c>
      <c r="AG136" s="7" t="s">
        <v>47</v>
      </c>
    </row>
    <row r="137" ht="75.0" customHeight="1">
      <c r="A137" s="7" t="s">
        <v>725</v>
      </c>
      <c r="B137" s="12" t="s">
        <v>726</v>
      </c>
      <c r="C137" s="9" t="s">
        <v>34</v>
      </c>
      <c r="D137" s="10" t="s">
        <v>35</v>
      </c>
      <c r="E137" s="9"/>
      <c r="F137" s="12" t="s">
        <v>727</v>
      </c>
      <c r="G137" s="12"/>
      <c r="H137" s="12"/>
      <c r="I137" s="9" t="s">
        <v>37</v>
      </c>
      <c r="J137" s="9" t="s">
        <v>391</v>
      </c>
      <c r="K137" s="12" t="s">
        <v>728</v>
      </c>
      <c r="L137" s="12" t="s">
        <v>729</v>
      </c>
      <c r="M137" s="9" t="s">
        <v>41</v>
      </c>
      <c r="N137" s="12" t="s">
        <v>730</v>
      </c>
      <c r="O137" s="12" t="s">
        <v>731</v>
      </c>
      <c r="P137" s="22"/>
      <c r="Q137" s="16"/>
      <c r="R137" s="21"/>
      <c r="S137" s="21"/>
      <c r="T137" s="21"/>
      <c r="U137" s="21"/>
      <c r="V137" s="21"/>
      <c r="W137" s="21"/>
      <c r="X137" s="16"/>
      <c r="Y137" s="9" t="s">
        <v>44</v>
      </c>
      <c r="Z137" s="13" t="str">
        <f t="shared" si="1"/>
        <v>{"id":"M4-NyO-14b-I-1-BR","stimulus":"&lt;p&gt;Selecione o resultado desta multiplicação: {{Q1}} × {{Q2}}.&lt;/p&gt;","hint":"&lt;p&gt;Comece multiplicando o último dígito do multiplicador pelo multiplicando.&lt;/p&gt;","feedback":"&lt;p&gt;O resultado de multiplicar {{Q1}} por {{Q2}} é {{A1}}.&lt;/p&gt;","seed":{"parameters":[{"name":"Q1","label":null,"min":10,"max":999,"step":1},{"name":"Q2","label":null,"min":10,"max":99,"step":1},{"name":"Q3","label":null,"min":10,"max":99,"step":1},{"name":"Q4","label":null,"min":10,"max":99,"step":1},{"name":"Q5","label":null,"min":10,"max":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v>
      </c>
      <c r="AA137" s="11" t="s">
        <v>732</v>
      </c>
      <c r="AB137" s="14" t="str">
        <f t="shared" si="2"/>
        <v>M4-NyO-14b-I-1</v>
      </c>
      <c r="AC137" s="14" t="str">
        <f t="shared" si="3"/>
        <v>M4-NyO-14b-I-1-BR</v>
      </c>
      <c r="AD137" s="7" t="s">
        <v>261</v>
      </c>
      <c r="AE137" s="16"/>
      <c r="AF137" s="16" t="s">
        <v>46</v>
      </c>
      <c r="AG137" s="7" t="s">
        <v>47</v>
      </c>
    </row>
    <row r="138" ht="75.0" customHeight="1">
      <c r="A138" s="7" t="s">
        <v>725</v>
      </c>
      <c r="B138" s="12" t="s">
        <v>726</v>
      </c>
      <c r="C138" s="9" t="s">
        <v>48</v>
      </c>
      <c r="D138" s="10" t="s">
        <v>35</v>
      </c>
      <c r="E138" s="9"/>
      <c r="F138" s="12" t="s">
        <v>733</v>
      </c>
      <c r="G138" s="12" t="s">
        <v>706</v>
      </c>
      <c r="H138" s="12"/>
      <c r="I138" s="9" t="s">
        <v>37</v>
      </c>
      <c r="J138" s="9" t="s">
        <v>92</v>
      </c>
      <c r="K138" s="11" t="s">
        <v>734</v>
      </c>
      <c r="L138" s="12" t="s">
        <v>712</v>
      </c>
      <c r="M138" s="9" t="s">
        <v>41</v>
      </c>
      <c r="N138" s="12" t="s">
        <v>730</v>
      </c>
      <c r="O138" s="12" t="s">
        <v>731</v>
      </c>
      <c r="P138" s="22"/>
      <c r="Q138" s="16"/>
      <c r="R138" s="21"/>
      <c r="S138" s="21"/>
      <c r="T138" s="21"/>
      <c r="U138" s="21"/>
      <c r="V138" s="21"/>
      <c r="W138" s="21"/>
      <c r="X138" s="16"/>
      <c r="Y138" s="9" t="s">
        <v>44</v>
      </c>
      <c r="Z138" s="13" t="str">
        <f t="shared" si="1"/>
        <v>{"id":"M4-NyO-14b-E-1-BR","stimulus":"&lt;p&gt;Calcule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max":99,"step":1}],"calculated":[{"name":"A1","label":"{{function}}","function":"{{Q1}}*{{Q2}}"}],"uniques":true},"algorithm":{"name":"calculateOperation","params":{"method":"equivLiteral","keyboard":"NUMERICAL"}}}</v>
      </c>
      <c r="AA138" s="11" t="s">
        <v>735</v>
      </c>
      <c r="AB138" s="14" t="str">
        <f t="shared" si="2"/>
        <v>M4-NyO-14b-E-1</v>
      </c>
      <c r="AC138" s="14" t="str">
        <f t="shared" si="3"/>
        <v>M4-NyO-14b-E-1-BR</v>
      </c>
      <c r="AD138" s="7" t="s">
        <v>261</v>
      </c>
      <c r="AE138" s="16"/>
      <c r="AF138" s="16" t="s">
        <v>46</v>
      </c>
      <c r="AG138" s="7" t="s">
        <v>47</v>
      </c>
    </row>
    <row r="139" ht="75.0" customHeight="1">
      <c r="A139" s="7" t="s">
        <v>725</v>
      </c>
      <c r="B139" s="12" t="s">
        <v>726</v>
      </c>
      <c r="C139" s="9" t="s">
        <v>67</v>
      </c>
      <c r="D139" s="10" t="s">
        <v>35</v>
      </c>
      <c r="E139" s="9"/>
      <c r="F139" s="11" t="s">
        <v>736</v>
      </c>
      <c r="G139" s="11" t="s">
        <v>737</v>
      </c>
      <c r="H139" s="12"/>
      <c r="I139" s="9" t="s">
        <v>37</v>
      </c>
      <c r="J139" s="9" t="s">
        <v>92</v>
      </c>
      <c r="K139" s="11" t="s">
        <v>738</v>
      </c>
      <c r="L139" s="12" t="s">
        <v>712</v>
      </c>
      <c r="M139" s="9" t="s">
        <v>41</v>
      </c>
      <c r="N139" s="12" t="s">
        <v>730</v>
      </c>
      <c r="O139" s="12" t="s">
        <v>731</v>
      </c>
      <c r="P139" s="22"/>
      <c r="Q139" s="16"/>
      <c r="R139" s="21"/>
      <c r="S139" s="21"/>
      <c r="T139" s="23"/>
      <c r="U139" s="21"/>
      <c r="V139" s="21"/>
      <c r="W139" s="21"/>
      <c r="X139" s="16"/>
      <c r="Y139" s="9" t="s">
        <v>44</v>
      </c>
      <c r="Z139" s="13" t="str">
        <f t="shared" si="1"/>
        <v>{"id":"M4-NyO-14b-A-1-BR","stimulus":"&lt;p&gt;Um transatlântico tem {{Q1}} cabines em cada um de seus {{Q2}} conveses. Quantas cabines há total?&lt;/p&gt;","template":"&lt;p&gt;Há {{response}} cabines.&lt;/p&gt;","hint":"&lt;p&gt;Comece multiplicando o último dígito do multiplicador pelo multiplicando.&lt;/p&gt;","feedback":"&lt;p&gt;O resultado de multiplicar {{Q1}} por {{Q2}} é {{A1}}.&lt;/p&gt;","seed":{"parameters":[{"name":"Q1","label":null,"min":80,"max":150,"step":1},{"name":"Q2","label":null,"min":10,"max":18,"step":1}],"calculated":[{"name":"A1","label":"{{function}}","function":"{{Q1}}*{{Q2}}"}],"uniques":true},"algorithm":{"name":"calculateOperation","params":{"method":"equivLiteral","keyboard":"NUMERICAL"}}}</v>
      </c>
      <c r="AA139" s="11" t="s">
        <v>739</v>
      </c>
      <c r="AB139" s="14" t="str">
        <f t="shared" si="2"/>
        <v>M4-NyO-14b-A-1</v>
      </c>
      <c r="AC139" s="14" t="str">
        <f t="shared" si="3"/>
        <v>M4-NyO-14b-A-1-BR</v>
      </c>
      <c r="AD139" s="7" t="s">
        <v>261</v>
      </c>
      <c r="AE139" s="16"/>
      <c r="AF139" s="16" t="s">
        <v>46</v>
      </c>
      <c r="AG139" s="7" t="s">
        <v>47</v>
      </c>
    </row>
    <row r="140" ht="75.0" customHeight="1">
      <c r="A140" s="7" t="s">
        <v>725</v>
      </c>
      <c r="B140" s="12" t="s">
        <v>726</v>
      </c>
      <c r="C140" s="9" t="s">
        <v>67</v>
      </c>
      <c r="D140" s="10" t="s">
        <v>35</v>
      </c>
      <c r="E140" s="9"/>
      <c r="F140" s="11" t="s">
        <v>740</v>
      </c>
      <c r="G140" s="11" t="s">
        <v>741</v>
      </c>
      <c r="H140" s="12"/>
      <c r="I140" s="9" t="s">
        <v>37</v>
      </c>
      <c r="J140" s="9" t="s">
        <v>92</v>
      </c>
      <c r="K140" s="11" t="s">
        <v>742</v>
      </c>
      <c r="L140" s="12" t="s">
        <v>712</v>
      </c>
      <c r="M140" s="9" t="s">
        <v>41</v>
      </c>
      <c r="N140" s="12" t="s">
        <v>730</v>
      </c>
      <c r="O140" s="12" t="s">
        <v>731</v>
      </c>
      <c r="P140" s="23"/>
      <c r="Q140" s="16"/>
      <c r="R140" s="23"/>
      <c r="S140" s="23"/>
      <c r="T140" s="23"/>
      <c r="U140" s="23"/>
      <c r="V140" s="23"/>
      <c r="W140" s="23"/>
      <c r="X140" s="24"/>
      <c r="Y140" s="9" t="s">
        <v>44</v>
      </c>
      <c r="Z140" s="13" t="str">
        <f t="shared" si="1"/>
        <v>{"id":"M4-NyO-14b-A-2-BR","stimulus":"&lt;p&gt;Para o Dia Mundial do Livro, {{Q2}} livrarias deram de brinde o mesmo marca página para cada livro comprado. Se ao todo foram vendidos {{Q1}} livros, quantos marca páginas foram distribuídos no total?&lt;/p&gt;","template":"&lt;p&gt;Foram distribuídos {{response}} marca páginas.&lt;/p&gt;","hint":"&lt;p&gt;Comece multiplicando o último dígito do multiplicador pelo multiplicando.&lt;/p&gt;","feedback":"&lt;p&gt;O resultado de multiplicar {{Q1}} por {{Q2}} é {{A1}}.&lt;/p&gt;","seed":{"parameters":[{"name":"Q1","label":null,"min":200,"max":999,"step":1},{"name":"Q2","label":null,"min":10,"max":99,"step":1}],"calculated":[{"name":"A1","label":"{{function}}","function":"{{Q1}}*{{Q2}}"}],"uniques":true},"algorithm":{"name":"calculateOperation","params":{"method":"equivLiteral","keyboard":"NUMERICAL"}}}</v>
      </c>
      <c r="AA140" s="11" t="s">
        <v>743</v>
      </c>
      <c r="AB140" s="14" t="str">
        <f t="shared" si="2"/>
        <v>M4-NyO-14b-A-2</v>
      </c>
      <c r="AC140" s="14" t="str">
        <f t="shared" si="3"/>
        <v>M4-NyO-14b-A-2-BR</v>
      </c>
      <c r="AD140" s="7" t="s">
        <v>261</v>
      </c>
      <c r="AE140" s="16"/>
      <c r="AF140" s="16" t="s">
        <v>46</v>
      </c>
      <c r="AG140" s="7" t="s">
        <v>47</v>
      </c>
    </row>
    <row r="141" ht="75.0" customHeight="1">
      <c r="A141" s="7" t="s">
        <v>725</v>
      </c>
      <c r="B141" s="12" t="s">
        <v>726</v>
      </c>
      <c r="C141" s="9" t="s">
        <v>67</v>
      </c>
      <c r="D141" s="10" t="s">
        <v>35</v>
      </c>
      <c r="E141" s="9"/>
      <c r="F141" s="12" t="s">
        <v>744</v>
      </c>
      <c r="G141" s="11" t="s">
        <v>745</v>
      </c>
      <c r="H141" s="12"/>
      <c r="I141" s="9" t="s">
        <v>37</v>
      </c>
      <c r="J141" s="9" t="s">
        <v>92</v>
      </c>
      <c r="K141" s="11" t="s">
        <v>746</v>
      </c>
      <c r="L141" s="12" t="s">
        <v>712</v>
      </c>
      <c r="M141" s="9" t="s">
        <v>41</v>
      </c>
      <c r="N141" s="12" t="s">
        <v>730</v>
      </c>
      <c r="O141" s="12" t="s">
        <v>731</v>
      </c>
      <c r="P141" s="23"/>
      <c r="Q141" s="16"/>
      <c r="R141" s="23"/>
      <c r="S141" s="23"/>
      <c r="T141" s="23"/>
      <c r="U141" s="23"/>
      <c r="V141" s="23"/>
      <c r="W141" s="23"/>
      <c r="X141" s="24"/>
      <c r="Y141" s="9" t="s">
        <v>44</v>
      </c>
      <c r="Z141" s="13" t="str">
        <f t="shared" si="1"/>
        <v>{"id":"M4-NyO-14b-A-3-BR","stimulus":"&lt;p&gt;Uma parteira atendeu {{Q1}} partos em um mês. Se em cada mês ela tiver a mesma quantidade de atendimentos, quantos partos serão realizados em {{Q2}} meses?&lt;/p&gt;","template":"&lt;p&gt;Serão realizados {{response}} partos.&lt;/p&gt;","hint":"&lt;p&gt;Comece multiplicando o último dígito do multiplicador pelo multiplicando.&lt;/p&gt;","feedback":"&lt;p&gt;O resultado de multiplicar {{Q1}} por {{Q2}} é {{A1}}.&lt;/p&gt;","seed":{"parameters":[{"name":"Q1","label":null,"min":100,"max":200,"step":1},{"name":"Q2","label":null,"min":10,"max":99,"step":1}],"calculated":[{"name":"A1","label":"{{function}}","function":"{{Q1}}*{{Q2}}"}],"uniques":true},"algorithm":{"name":"calculateOperation","params":{"method":"equivLiteral","keyboard":"NUMERICAL"}}}</v>
      </c>
      <c r="AA141" s="11" t="s">
        <v>747</v>
      </c>
      <c r="AB141" s="14" t="str">
        <f t="shared" si="2"/>
        <v>M4-NyO-14b-A-3</v>
      </c>
      <c r="AC141" s="14" t="str">
        <f t="shared" si="3"/>
        <v>M4-NyO-14b-A-3-BR</v>
      </c>
      <c r="AD141" s="7" t="s">
        <v>261</v>
      </c>
      <c r="AE141" s="16"/>
      <c r="AF141" s="16" t="s">
        <v>46</v>
      </c>
      <c r="AG141" s="7" t="s">
        <v>47</v>
      </c>
    </row>
    <row r="142" ht="75.0" customHeight="1">
      <c r="A142" s="7" t="s">
        <v>748</v>
      </c>
      <c r="B142" s="12" t="s">
        <v>749</v>
      </c>
      <c r="C142" s="9" t="s">
        <v>34</v>
      </c>
      <c r="D142" s="10" t="s">
        <v>35</v>
      </c>
      <c r="E142" s="9"/>
      <c r="F142" s="12" t="s">
        <v>727</v>
      </c>
      <c r="G142" s="12"/>
      <c r="H142" s="12"/>
      <c r="I142" s="9" t="s">
        <v>37</v>
      </c>
      <c r="J142" s="9" t="s">
        <v>391</v>
      </c>
      <c r="K142" s="12" t="s">
        <v>750</v>
      </c>
      <c r="L142" s="12" t="s">
        <v>751</v>
      </c>
      <c r="M142" s="9" t="s">
        <v>41</v>
      </c>
      <c r="N142" s="12" t="s">
        <v>730</v>
      </c>
      <c r="O142" s="12" t="s">
        <v>731</v>
      </c>
      <c r="P142" s="23"/>
      <c r="Q142" s="16"/>
      <c r="R142" s="23"/>
      <c r="S142" s="23"/>
      <c r="T142" s="23"/>
      <c r="U142" s="23"/>
      <c r="V142" s="23"/>
      <c r="W142" s="23"/>
      <c r="X142" s="24"/>
      <c r="Y142" s="9" t="s">
        <v>44</v>
      </c>
      <c r="Z142" s="13" t="str">
        <f t="shared" si="1"/>
        <v>{"id":"M4-NyO-14c-I-1-BR","stimulus":"&lt;p&gt;Selecione o resultado da multiplicação: {{Q1}} × {{Q2}}.&lt;/p&gt;","hint":"&lt;p&gt;Comece multiplicando o último dígito do multiplicador pelo multiplicando.&lt;/p&gt;","feedback":"&lt;p&gt;O resultado de multiplicar {{Q1}} por {{Q2}} é {{A1}}.&lt;/p&gt;","seed":{"parameters":[{"name":"Q1","label":null,"min":10,"max":999,"step":1},{"name":"Q2","label":null,"min":100,"max":999,"step":1},{"name":"Q3","label":null,"min":100,"max":999,"step":1},{"name":"Q4","label":null,"min":100,"max":999,"step":1},{"name":"Q5","label":null,"min":100,"max":999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v>
      </c>
      <c r="AA142" s="11" t="s">
        <v>752</v>
      </c>
      <c r="AB142" s="14" t="str">
        <f t="shared" si="2"/>
        <v>M4-NyO-14c-I-1</v>
      </c>
      <c r="AC142" s="14" t="str">
        <f t="shared" si="3"/>
        <v>M4-NyO-14c-I-1-BR</v>
      </c>
      <c r="AD142" s="7" t="s">
        <v>261</v>
      </c>
      <c r="AE142" s="16"/>
      <c r="AF142" s="16" t="s">
        <v>46</v>
      </c>
      <c r="AG142" s="7" t="s">
        <v>47</v>
      </c>
    </row>
    <row r="143" ht="75.0" customHeight="1">
      <c r="A143" s="7" t="s">
        <v>748</v>
      </c>
      <c r="B143" s="12" t="s">
        <v>749</v>
      </c>
      <c r="C143" s="9" t="s">
        <v>48</v>
      </c>
      <c r="D143" s="10" t="s">
        <v>35</v>
      </c>
      <c r="E143" s="9"/>
      <c r="F143" s="12" t="s">
        <v>733</v>
      </c>
      <c r="G143" s="12" t="s">
        <v>706</v>
      </c>
      <c r="H143" s="12"/>
      <c r="I143" s="9" t="s">
        <v>37</v>
      </c>
      <c r="J143" s="9" t="s">
        <v>92</v>
      </c>
      <c r="K143" s="12" t="s">
        <v>753</v>
      </c>
      <c r="L143" s="12" t="s">
        <v>712</v>
      </c>
      <c r="M143" s="9" t="s">
        <v>41</v>
      </c>
      <c r="N143" s="12" t="s">
        <v>730</v>
      </c>
      <c r="O143" s="12" t="s">
        <v>731</v>
      </c>
      <c r="P143" s="23"/>
      <c r="Q143" s="16"/>
      <c r="R143" s="23"/>
      <c r="S143" s="23"/>
      <c r="T143" s="23"/>
      <c r="U143" s="23"/>
      <c r="V143" s="23"/>
      <c r="W143" s="23"/>
      <c r="X143" s="24"/>
      <c r="Y143" s="9" t="s">
        <v>44</v>
      </c>
      <c r="Z143" s="13" t="str">
        <f t="shared" si="1"/>
        <v>{"id":"M4-NyO-14c-E-1-BR","stimulus":"&lt;p&gt;Calcule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v>
      </c>
      <c r="AA143" s="11" t="s">
        <v>754</v>
      </c>
      <c r="AB143" s="14" t="str">
        <f t="shared" si="2"/>
        <v>M4-NyO-14c-E-1</v>
      </c>
      <c r="AC143" s="14" t="str">
        <f t="shared" si="3"/>
        <v>M4-NyO-14c-E-1-BR</v>
      </c>
      <c r="AD143" s="7" t="s">
        <v>261</v>
      </c>
      <c r="AE143" s="16"/>
      <c r="AF143" s="16" t="s">
        <v>46</v>
      </c>
      <c r="AG143" s="7" t="s">
        <v>47</v>
      </c>
    </row>
    <row r="144" ht="75.0" customHeight="1">
      <c r="A144" s="7" t="s">
        <v>748</v>
      </c>
      <c r="B144" s="12" t="s">
        <v>749</v>
      </c>
      <c r="C144" s="9" t="s">
        <v>67</v>
      </c>
      <c r="D144" s="10" t="s">
        <v>35</v>
      </c>
      <c r="E144" s="9"/>
      <c r="F144" s="12" t="s">
        <v>755</v>
      </c>
      <c r="G144" s="12" t="s">
        <v>756</v>
      </c>
      <c r="H144" s="12"/>
      <c r="I144" s="9" t="s">
        <v>37</v>
      </c>
      <c r="J144" s="9" t="s">
        <v>92</v>
      </c>
      <c r="K144" s="12" t="s">
        <v>757</v>
      </c>
      <c r="L144" s="12" t="s">
        <v>712</v>
      </c>
      <c r="M144" s="9" t="s">
        <v>41</v>
      </c>
      <c r="N144" s="12" t="s">
        <v>730</v>
      </c>
      <c r="O144" s="12" t="s">
        <v>731</v>
      </c>
      <c r="P144" s="23"/>
      <c r="Q144" s="16"/>
      <c r="R144" s="23"/>
      <c r="S144" s="23"/>
      <c r="T144" s="23"/>
      <c r="U144" s="23"/>
      <c r="V144" s="23"/>
      <c r="W144" s="23"/>
      <c r="X144" s="16"/>
      <c r="Y144" s="9" t="s">
        <v>44</v>
      </c>
      <c r="Z144" s="13" t="str">
        <f t="shared" si="1"/>
        <v>{"id":"M4-NyO-14c-A-1-BR","stimulus":"&lt;p&gt;Uma fábrica produziu {{Q1}} pacotes com {{Q2}} tachinhas em cada um. Quantas tachinhas foram produzidas no total?&lt;/p&gt;","template":"&lt;p&gt;Foram produzidas {{response}} tachinhas.&lt;/p&gt;","hint":"&lt;p&gt;Comece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v>
      </c>
      <c r="AA144" s="11" t="s">
        <v>758</v>
      </c>
      <c r="AB144" s="14" t="str">
        <f t="shared" si="2"/>
        <v>M4-NyO-14c-A-1</v>
      </c>
      <c r="AC144" s="14" t="str">
        <f t="shared" si="3"/>
        <v>M4-NyO-14c-A-1-BR</v>
      </c>
      <c r="AD144" s="7" t="s">
        <v>261</v>
      </c>
      <c r="AE144" s="16"/>
      <c r="AF144" s="16" t="s">
        <v>46</v>
      </c>
      <c r="AG144" s="7" t="s">
        <v>47</v>
      </c>
    </row>
    <row r="145" ht="75.0" customHeight="1">
      <c r="A145" s="7" t="s">
        <v>748</v>
      </c>
      <c r="B145" s="12" t="s">
        <v>749</v>
      </c>
      <c r="C145" s="9" t="s">
        <v>67</v>
      </c>
      <c r="D145" s="10" t="s">
        <v>35</v>
      </c>
      <c r="E145" s="9"/>
      <c r="F145" s="11" t="s">
        <v>759</v>
      </c>
      <c r="G145" s="12" t="s">
        <v>760</v>
      </c>
      <c r="H145" s="12"/>
      <c r="I145" s="9" t="s">
        <v>37</v>
      </c>
      <c r="J145" s="9" t="s">
        <v>92</v>
      </c>
      <c r="K145" s="12" t="s">
        <v>761</v>
      </c>
      <c r="L145" s="12" t="s">
        <v>712</v>
      </c>
      <c r="M145" s="9" t="s">
        <v>41</v>
      </c>
      <c r="N145" s="12" t="s">
        <v>730</v>
      </c>
      <c r="O145" s="12" t="s">
        <v>731</v>
      </c>
      <c r="P145" s="23"/>
      <c r="Q145" s="16"/>
      <c r="R145" s="23"/>
      <c r="S145" s="23"/>
      <c r="T145" s="23"/>
      <c r="U145" s="23"/>
      <c r="V145" s="23"/>
      <c r="W145" s="23"/>
      <c r="X145" s="24"/>
      <c r="Y145" s="9" t="s">
        <v>44</v>
      </c>
      <c r="Z145" s="13" t="str">
        <f t="shared" si="1"/>
        <v>{"id":"M4-NyO-14c-A-2-BR","stimulus":"&lt;p&gt;Em uma livraria, {{Q1}} livros foram vendidos em um dia. Se todos os dias for vendida a mesma quantidade de livros, quantos serão vendidos em {{Q2}} dias?&lt;/p&gt;","template":"&lt;p&gt;Serão vendidos {{response}} livros.&lt;/p&gt;","hint":"&lt;p&gt;Comece multiplicando o último dígito do multiplicador pelo multiplicando.&lt;/p&gt;","feedback":"&lt;p&gt;O resultado de multiplicar {{Q1}} por {{Q2}} é {{A1}}.&lt;/p&gt;","seed":{"parameters":[{"name":"Q1","label":null,"min":200,"max":300,"step":1},{"name":"Q2","label":null,"min":100,"max":500,"step":1}],"calculated":[{"name":"A1","label":"{{function}}","function":"{{Q1}}*{{Q2}}"}],"uniques":true},"algorithm":{"name":"calculateOperation","params":{"method":"equivLiteral","keyboard":"NUMERICAL"}}}</v>
      </c>
      <c r="AA145" s="11" t="s">
        <v>762</v>
      </c>
      <c r="AB145" s="14" t="str">
        <f t="shared" si="2"/>
        <v>M4-NyO-14c-A-2</v>
      </c>
      <c r="AC145" s="14" t="str">
        <f t="shared" si="3"/>
        <v>M4-NyO-14c-A-2-BR</v>
      </c>
      <c r="AD145" s="7" t="s">
        <v>261</v>
      </c>
      <c r="AE145" s="16"/>
      <c r="AF145" s="16" t="s">
        <v>46</v>
      </c>
      <c r="AG145" s="7" t="s">
        <v>47</v>
      </c>
    </row>
    <row r="146" ht="75.0" customHeight="1">
      <c r="A146" s="7" t="s">
        <v>748</v>
      </c>
      <c r="B146" s="12" t="s">
        <v>749</v>
      </c>
      <c r="C146" s="9" t="s">
        <v>67</v>
      </c>
      <c r="D146" s="10" t="s">
        <v>35</v>
      </c>
      <c r="E146" s="9"/>
      <c r="F146" s="12" t="s">
        <v>763</v>
      </c>
      <c r="G146" s="11" t="s">
        <v>764</v>
      </c>
      <c r="H146" s="12"/>
      <c r="I146" s="9" t="s">
        <v>37</v>
      </c>
      <c r="J146" s="9" t="s">
        <v>92</v>
      </c>
      <c r="K146" s="12" t="s">
        <v>765</v>
      </c>
      <c r="L146" s="12" t="s">
        <v>712</v>
      </c>
      <c r="M146" s="9" t="s">
        <v>41</v>
      </c>
      <c r="N146" s="12" t="s">
        <v>730</v>
      </c>
      <c r="O146" s="12" t="s">
        <v>731</v>
      </c>
      <c r="P146" s="23"/>
      <c r="Q146" s="16"/>
      <c r="R146" s="21"/>
      <c r="S146" s="21"/>
      <c r="T146" s="21"/>
      <c r="U146" s="38"/>
      <c r="V146" s="23"/>
      <c r="W146" s="23"/>
      <c r="X146" s="24"/>
      <c r="Y146" s="9" t="s">
        <v>44</v>
      </c>
      <c r="Z146" s="13" t="str">
        <f t="shared" si="1"/>
        <v>{"id":"M4-NyO-14c-A-3-BR","stimulus":"&lt;p&gt;Uma empresa tem uma frota de {{Q1}} caminhões, cada um carregado com {{Q2}} caixas de frutas. Quantas caixas os caminhões estão transportando ao todo?&lt;/p&gt;","template":"&lt;p&gt;Estão sendo transportadas {{response}} caixas de fruta.&lt;/p&gt;","hint":"&lt;p&gt;Comece multiplicando o último dígito do multiplicador pelo multiplicando.&lt;/p&gt;","feedback":"&lt;p&gt;O resultado de multiplicar {{Q1}} por {{Q2}} é {{A1}}.&lt;/p&gt;","seed":{"parameters":[{"name":"Q1","label":null,"min":10,"max":500,"step":1},{"name":"Q2","label":null,"min":100,"max":999,"step":1}],"calculated":[{"name":"A1","label":"{{function}}","function":"{{Q1}}*{{Q2}}"}],"uniques":true},"algorithm":{"name":"calculateOperation","params":{"method":"equivLiteral","keyboard":"NUMERICAL"}}}</v>
      </c>
      <c r="AA146" s="11" t="s">
        <v>766</v>
      </c>
      <c r="AB146" s="14" t="str">
        <f t="shared" si="2"/>
        <v>M4-NyO-14c-A-3</v>
      </c>
      <c r="AC146" s="14" t="str">
        <f t="shared" si="3"/>
        <v>M4-NyO-14c-A-3-BR</v>
      </c>
      <c r="AD146" s="7" t="s">
        <v>261</v>
      </c>
      <c r="AE146" s="16"/>
      <c r="AF146" s="16" t="s">
        <v>46</v>
      </c>
      <c r="AG146" s="7" t="s">
        <v>47</v>
      </c>
    </row>
    <row r="147" ht="75.0" customHeight="1">
      <c r="A147" s="9" t="s">
        <v>767</v>
      </c>
      <c r="B147" s="12" t="s">
        <v>768</v>
      </c>
      <c r="C147" s="9" t="s">
        <v>34</v>
      </c>
      <c r="D147" s="10" t="s">
        <v>35</v>
      </c>
      <c r="E147" s="9"/>
      <c r="F147" s="12" t="s">
        <v>769</v>
      </c>
      <c r="G147" s="12"/>
      <c r="H147" s="12"/>
      <c r="I147" s="9" t="s">
        <v>37</v>
      </c>
      <c r="J147" s="9" t="s">
        <v>155</v>
      </c>
      <c r="K147" s="12" t="s">
        <v>770</v>
      </c>
      <c r="L147" s="12" t="s">
        <v>771</v>
      </c>
      <c r="M147" s="9" t="s">
        <v>41</v>
      </c>
      <c r="N147" s="12" t="s">
        <v>772</v>
      </c>
      <c r="O147" s="11" t="s">
        <v>773</v>
      </c>
      <c r="P147" s="23"/>
      <c r="Q147" s="16"/>
      <c r="R147" s="21"/>
      <c r="S147" s="21"/>
      <c r="T147" s="21"/>
      <c r="U147" s="38"/>
      <c r="V147" s="23"/>
      <c r="W147" s="23"/>
      <c r="X147" s="24"/>
      <c r="Y147" s="9" t="s">
        <v>44</v>
      </c>
      <c r="Z147" s="13" t="str">
        <f t="shared" si="1"/>
        <v>{"id":"M4-NyO-15a-I-1-BR","stimulus":"&lt;p&gt;Arraste cada produto para sua potência.&lt;/p&gt;","hint":"&lt;p&gt;Em uma potência, a base é multiplicada por ela mesma quantas vezes indicar o expoente.&lt;/p&gt;","feedback":"&lt;p&gt;Em uma potência, a base é multiplicada por ela mesma quantas vezes indicar o expoente.&lt;/p&gt;","seed":{"parameters":[{"name":"Q1","label":null,"min":2,"max":9,"step":1},{"name":"Q2","label":null,"min":2,"max":9,"step":1},{"name":"Q3","label":null,"min":2,"max":9,"step":1},{"name":"Q4","label":null,"min":2,"max":9,"step":1}],"calculated":[{"name":"A1","label":"{{Q1}}&lt;sup&gt;{{Q2}}&lt;/sup&gt;","function":"Lemonlib.descomposePow({{Q1}}, {{Q2}})"},{"name":"A2","label":"{{Q1}}&lt;sup&gt;{{Q3}}&lt;/sup&gt;","function":"Lemonlib.descomposePow({{Q1}}, {{Q3}})"},{"name":"A3","label":"{{Q1}}&lt;sup&gt;{{Q4}}&lt;/sup&gt;","function":"Lemonlib.descomposePow({{Q1}}, {{Q4}})"}],"isNumToWords":true,"uniques":true},"algorithm":{"name":"linkOperationResult","params":{"invert":true},"template":"Match list"}}</v>
      </c>
      <c r="AA147" s="11" t="s">
        <v>774</v>
      </c>
      <c r="AB147" s="14" t="str">
        <f t="shared" si="2"/>
        <v>M4-NyO-15a-I-1</v>
      </c>
      <c r="AC147" s="14" t="str">
        <f t="shared" si="3"/>
        <v>M4-NyO-15a-I-1-BR</v>
      </c>
      <c r="AD147" s="7" t="s">
        <v>261</v>
      </c>
      <c r="AE147" s="16"/>
      <c r="AF147" s="16" t="s">
        <v>46</v>
      </c>
      <c r="AG147" s="16"/>
    </row>
    <row r="148" ht="75.0" customHeight="1">
      <c r="A148" s="9" t="s">
        <v>767</v>
      </c>
      <c r="B148" s="12" t="s">
        <v>768</v>
      </c>
      <c r="C148" s="9" t="s">
        <v>48</v>
      </c>
      <c r="D148" s="10" t="s">
        <v>35</v>
      </c>
      <c r="E148" s="9"/>
      <c r="F148" s="12" t="s">
        <v>775</v>
      </c>
      <c r="G148" s="12" t="s">
        <v>109</v>
      </c>
      <c r="H148" s="12"/>
      <c r="I148" s="9" t="s">
        <v>37</v>
      </c>
      <c r="J148" s="9" t="s">
        <v>92</v>
      </c>
      <c r="K148" s="11" t="s">
        <v>776</v>
      </c>
      <c r="L148" s="12" t="s">
        <v>777</v>
      </c>
      <c r="M148" s="9" t="s">
        <v>41</v>
      </c>
      <c r="N148" s="12" t="s">
        <v>772</v>
      </c>
      <c r="O148" s="12" t="s">
        <v>773</v>
      </c>
      <c r="P148" s="23"/>
      <c r="Q148" s="16"/>
      <c r="R148" s="38"/>
      <c r="S148" s="38"/>
      <c r="T148" s="21"/>
      <c r="U148" s="38"/>
      <c r="V148" s="23"/>
      <c r="W148" s="23"/>
      <c r="X148" s="24"/>
      <c r="Y148" s="9" t="s">
        <v>44</v>
      </c>
      <c r="Z148" s="13" t="str">
        <f t="shared" si="1"/>
        <v>{"id":"M4-NyO-15a-E-1-BR","stimulus":"&lt;p&gt;Escreva a seguinte multiplicação como uma potência.&lt;/p&gt;","template":"&lt;p style=\"text-align: center\"&gt;{{T1}} = {{response}}&lt;/p&gt;","hint":"&lt;p&gt;Em uma potência, a base é multiplicada por ela mesma quantas vezes indicar o expoente.&lt;/p&gt;","feedback":"&lt;p&gt;Em uma potência, a base é multiplicada por ela mesma quantas vezes indicar o expoente.&lt;/p&gt;","seed":{"parameters":[{"name":"Q1","label":null,"min":1,"max":9,"step":1},{"name":"Q2","label":null,"min":2,"max":9,"step":1}],"calculated":[{"name":"T1","label":"{{function}}","function":"Lemonlib.descomposePow({{Q1}}, {{Q2}})","temp":true},{"name":"A1","label":"{{function}}","function":"\"{{Q1}}^{{Q2}}\""}],"uniques":true},"algorithm":{"name":"calculateOperation","params":{"method":"equivLiteral","keyboard":"INTERMEDIATE"}}}</v>
      </c>
      <c r="AA148" s="11" t="s">
        <v>778</v>
      </c>
      <c r="AB148" s="14" t="str">
        <f t="shared" si="2"/>
        <v>M4-NyO-15a-E-1</v>
      </c>
      <c r="AC148" s="14" t="str">
        <f t="shared" si="3"/>
        <v>M4-NyO-15a-E-1-BR</v>
      </c>
      <c r="AD148" s="7" t="s">
        <v>261</v>
      </c>
      <c r="AE148" s="16"/>
      <c r="AF148" s="16" t="s">
        <v>46</v>
      </c>
      <c r="AG148" s="16"/>
    </row>
    <row r="149" ht="75.0" customHeight="1">
      <c r="A149" s="9" t="s">
        <v>779</v>
      </c>
      <c r="B149" s="12" t="s">
        <v>780</v>
      </c>
      <c r="C149" s="9" t="s">
        <v>34</v>
      </c>
      <c r="D149" s="10" t="s">
        <v>35</v>
      </c>
      <c r="E149" s="9"/>
      <c r="F149" s="12" t="s">
        <v>781</v>
      </c>
      <c r="G149" s="12"/>
      <c r="H149" s="12"/>
      <c r="I149" s="9" t="s">
        <v>37</v>
      </c>
      <c r="J149" s="9" t="s">
        <v>155</v>
      </c>
      <c r="K149" s="12" t="s">
        <v>770</v>
      </c>
      <c r="L149" s="12" t="s">
        <v>782</v>
      </c>
      <c r="M149" s="9" t="s">
        <v>41</v>
      </c>
      <c r="N149" s="12" t="s">
        <v>783</v>
      </c>
      <c r="O149" s="12" t="s">
        <v>784</v>
      </c>
      <c r="P149" s="24"/>
      <c r="Q149" s="16"/>
      <c r="R149" s="23"/>
      <c r="S149" s="23"/>
      <c r="T149" s="23"/>
      <c r="U149" s="23"/>
      <c r="V149" s="23"/>
      <c r="W149" s="23"/>
      <c r="X149" s="16"/>
      <c r="Y149" s="9" t="s">
        <v>44</v>
      </c>
      <c r="Z149" s="13" t="str">
        <f t="shared" si="1"/>
        <v>{"id":"M4-NyO-15b-I-1-BR","stimulus":"&lt;p&gt;Arraste o resultado de cada potência para o local apropiado.&lt;/p&gt;","hint":"&lt;p&gt;Para calcular uma potência deve-se multiplicar o número da base por ele mesmo quantas vezes indicar o expoente.&lt;/p&gt;","feedback":"&lt;p&gt;Para calcular uma potência deve-se multiplicar o número da base por ele mesmo quantas vezes indicar o expoente.&lt;/p&gt;","seed":{"parameters":[{"name":"Q1","label":null,"min":2,"max":9,"step":1},{"name":"Q2","label":null,"min":2,"max":9,"step":1},{"name":"Q3","label":null,"min":2,"max":9,"step":1}],"calculated":[{"name":"A1","label":"{{Q1}}&lt;sup&gt;2&lt;/sup&gt;","function":"{{Q1}}*{{Q1}}","feedback":"{{Q1}}&lt;sup&gt;2&lt;/sup&gt; = {{Q1}} × {{Q1}} = {{function}}"},{"name":"A2","label":"{{Q2}}&lt;sup&gt;2&lt;/sup&gt;","function":"{{Q2}}*{{Q2}}","feedback":"{{Q2}}&lt;sup&gt;2&lt;/sup&gt; = {{Q2}} × {{Q2}} = {{function}}"},{"name":"A3","label":"{{Q3}}&lt;sup&gt;3&lt;/sup&gt;","function":"{{Q3}}*{{Q3}}*{{Q3}}","feedback":"{{Q3}}&lt;sup&gt;3&lt;/sup&gt; = {{Q3}} × {{Q3}} × {{Q3}} = {{function}}"}],"isNumToWords":true,"uniques":true},"algorithm":{"name":"linkOperationResult","params":{"invert":true},"template":"Match list"}}</v>
      </c>
      <c r="AA149" s="11" t="s">
        <v>785</v>
      </c>
      <c r="AB149" s="14" t="str">
        <f t="shared" si="2"/>
        <v>M4-NyO-15b-I-1</v>
      </c>
      <c r="AC149" s="14" t="str">
        <f t="shared" si="3"/>
        <v>M4-NyO-15b-I-1-BR</v>
      </c>
      <c r="AD149" s="7" t="s">
        <v>261</v>
      </c>
      <c r="AE149" s="16"/>
      <c r="AF149" s="16" t="s">
        <v>46</v>
      </c>
      <c r="AG149" s="16"/>
    </row>
    <row r="150" ht="75.0" customHeight="1">
      <c r="A150" s="9" t="s">
        <v>779</v>
      </c>
      <c r="B150" s="12" t="s">
        <v>780</v>
      </c>
      <c r="C150" s="9" t="s">
        <v>48</v>
      </c>
      <c r="D150" s="10" t="s">
        <v>35</v>
      </c>
      <c r="E150" s="9"/>
      <c r="F150" s="12" t="s">
        <v>786</v>
      </c>
      <c r="G150" s="12" t="s">
        <v>787</v>
      </c>
      <c r="H150" s="12"/>
      <c r="I150" s="9" t="s">
        <v>37</v>
      </c>
      <c r="J150" s="9" t="s">
        <v>92</v>
      </c>
      <c r="K150" s="12" t="s">
        <v>788</v>
      </c>
      <c r="L150" s="12" t="s">
        <v>789</v>
      </c>
      <c r="M150" s="9" t="s">
        <v>41</v>
      </c>
      <c r="N150" s="12" t="s">
        <v>783</v>
      </c>
      <c r="O150" s="12" t="s">
        <v>790</v>
      </c>
      <c r="P150" s="11" t="s">
        <v>791</v>
      </c>
      <c r="Q150" s="16"/>
      <c r="R150" s="23"/>
      <c r="S150" s="23"/>
      <c r="T150" s="23"/>
      <c r="U150" s="23"/>
      <c r="V150" s="23"/>
      <c r="W150" s="23"/>
      <c r="X150" s="16"/>
      <c r="Y150" s="9" t="s">
        <v>44</v>
      </c>
      <c r="Z150" s="13" t="str">
        <f t="shared" si="1"/>
        <v>{"id":"M4-NyO-15b-E-1-BR","stimulus":"&lt;p&gt;Calcule o valor da potência.&lt;/p&gt;","template":"&lt;p style=\"text-align: center\"&gt;{{Q1}}&lt;sup&gt;{{Q2}}&lt;/sup&gt; = {{response}}&lt;/p&gt;","hint":"&lt;p&gt;Para calcular uma potência deve-se multiplicar o número da base por ele mesmo quantas vezes indicar o expoente.&lt;/p&gt;","feedback":"&lt;p&gt;Para calcular uma potência deve-se multiplicar o número da base por ele mesmo quantas vezes indicar o expoente.&lt;/p&gt;&lt;p style=\"text-align: center\"&gt;{{Q1}}&lt;sup&gt;{{Q2}}&lt;/sup&gt; = {{T1}} = {{A1}}&lt;/p&gt;","seed":{"parameters":[{"name":"Q1","label":null,"min":1,"max":9,"step":1},{"name":"Q2","label":null,"list":[2,3]}],"calculated":[{"name":"T1","label":"{{function}}","function":"Lemonlib.descomposePow({{Q1}}, {{Q2}})","temp":true},{"name":"A1","label":"{{function}}","function":"math.pow({{Q1}}, {{Q2}})"}],"uniques":true},"algorithm":{"name":"calculateOperation","params":{"method":"equivLiteral","keyboard":"NUMERICAL"}}}</v>
      </c>
      <c r="AA150" s="11" t="s">
        <v>792</v>
      </c>
      <c r="AB150" s="14" t="str">
        <f t="shared" si="2"/>
        <v>M4-NyO-15b-E-1</v>
      </c>
      <c r="AC150" s="14" t="str">
        <f t="shared" si="3"/>
        <v>M4-NyO-15b-E-1-BR</v>
      </c>
      <c r="AD150" s="7" t="s">
        <v>261</v>
      </c>
      <c r="AE150" s="16"/>
      <c r="AF150" s="16" t="s">
        <v>46</v>
      </c>
      <c r="AG150" s="16"/>
    </row>
    <row r="151" ht="75.0" customHeight="1">
      <c r="A151" s="9" t="s">
        <v>779</v>
      </c>
      <c r="B151" s="12" t="s">
        <v>780</v>
      </c>
      <c r="C151" s="9" t="s">
        <v>67</v>
      </c>
      <c r="D151" s="10" t="s">
        <v>35</v>
      </c>
      <c r="E151" s="9"/>
      <c r="F151" s="11" t="s">
        <v>793</v>
      </c>
      <c r="G151" s="12" t="s">
        <v>794</v>
      </c>
      <c r="H151" s="12"/>
      <c r="I151" s="9" t="s">
        <v>37</v>
      </c>
      <c r="J151" s="9" t="s">
        <v>92</v>
      </c>
      <c r="K151" s="12" t="s">
        <v>795</v>
      </c>
      <c r="L151" s="12" t="s">
        <v>796</v>
      </c>
      <c r="M151" s="9" t="s">
        <v>41</v>
      </c>
      <c r="N151" s="12" t="s">
        <v>783</v>
      </c>
      <c r="O151" s="11" t="s">
        <v>797</v>
      </c>
      <c r="P151" s="23"/>
      <c r="Q151" s="16"/>
      <c r="R151" s="23"/>
      <c r="S151" s="23"/>
      <c r="T151" s="23"/>
      <c r="U151" s="23"/>
      <c r="V151" s="23"/>
      <c r="W151" s="23"/>
      <c r="X151" s="16"/>
      <c r="Y151" s="9" t="s">
        <v>44</v>
      </c>
      <c r="Z151" s="13" t="str">
        <f t="shared" si="1"/>
        <v>{"id":"M4-NyO-15b-A-1-BR","stimulus":"&lt;p&gt;Uma escola recebeu {{Q1}} caixas com material escolar. Há {{Q1}} estojos em cada caixa, e cada estojo contém {{Q1}} lápis de cor. Quantos lápis de cor a escola recebeu ao todo?&lt;/p&gt;","template":"&lt;p&gt;A escola recebeu {{response}} lápis de cor.&lt;/p&gt;","hint":"&lt;p&gt;Para calcular uma potência deve-se multiplicar o número da base por ele mesmo quantas vezes indicar o expoente.&lt;/p&gt;","feedback":"&lt;p&gt;Para obter o número total de lápis de cor, basta calcular a potência:&lt;/p&gt;&lt;p style=\"text-align: center\"&gt;{{Q1}}&lt;sup&gt;3&lt;/sup&gt; = {{Q1}} × {{Q1}} × {{Q1}} = {{A1}}&lt;/p&gt;","seed":{"parameters":[{"name":"Q1","label":null,"min":2,"max":9,"step":1}],"calculated":[{"name":"A1","label":"{{function}}","function":"math.pow({{Q1}}, 3)"}],"uniques":true},"algorithm":{"name":"calculateOperation","params":{"method":"equivLiteral","keyboard":"NUMERICAL"}}}</v>
      </c>
      <c r="AA151" s="11" t="s">
        <v>798</v>
      </c>
      <c r="AB151" s="14" t="str">
        <f t="shared" si="2"/>
        <v>M4-NyO-15b-A-1</v>
      </c>
      <c r="AC151" s="14" t="str">
        <f t="shared" si="3"/>
        <v>M4-NyO-15b-A-1-BR</v>
      </c>
      <c r="AD151" s="7" t="s">
        <v>261</v>
      </c>
      <c r="AE151" s="16"/>
      <c r="AF151" s="16" t="s">
        <v>46</v>
      </c>
      <c r="AG151" s="16"/>
    </row>
    <row r="152" ht="75.0" customHeight="1">
      <c r="A152" s="9" t="s">
        <v>779</v>
      </c>
      <c r="B152" s="12" t="s">
        <v>780</v>
      </c>
      <c r="C152" s="9" t="s">
        <v>67</v>
      </c>
      <c r="D152" s="10" t="s">
        <v>35</v>
      </c>
      <c r="E152" s="9"/>
      <c r="F152" s="12" t="s">
        <v>799</v>
      </c>
      <c r="G152" s="8" t="s">
        <v>800</v>
      </c>
      <c r="H152" s="9" t="s">
        <v>84</v>
      </c>
      <c r="I152" s="9" t="s">
        <v>84</v>
      </c>
      <c r="J152" s="9" t="s">
        <v>92</v>
      </c>
      <c r="K152" s="12" t="s">
        <v>795</v>
      </c>
      <c r="L152" s="12" t="s">
        <v>796</v>
      </c>
      <c r="M152" s="9" t="s">
        <v>41</v>
      </c>
      <c r="N152" s="12" t="s">
        <v>783</v>
      </c>
      <c r="O152" s="12" t="s">
        <v>801</v>
      </c>
      <c r="P152" s="23"/>
      <c r="Q152" s="16"/>
      <c r="R152" s="23"/>
      <c r="S152" s="23"/>
      <c r="T152" s="23"/>
      <c r="U152" s="23"/>
      <c r="V152" s="23"/>
      <c r="W152" s="23"/>
      <c r="X152" s="24"/>
      <c r="Y152" s="9" t="s">
        <v>44</v>
      </c>
      <c r="Z152" s="13" t="str">
        <f t="shared" si="1"/>
        <v>{"id":"M4-NyO-15b-A-2-BR","stimulus":"&lt;p&gt;Em um centro esportivo há {{Q1}} máquinas de venda automática, cada uma com {{Q1}} fileiras contendo latas de refrigerante. Se existem {{Q1}} latas em cada fileira, quantos refrigerantes há no total, considerando todas as máquinas de venda automática do centro esportivo?&lt;/p&gt;","template":"&lt;p&gt;Há {{response}} latas de refrigerante.&lt;/p&gt;","hint":"&lt;p&gt;Para calcular uma potência deve-se multiplicar o número da base por ele mesmo quantas vezes indicar o expoente.&lt;/p&gt;","feedback":"&lt;p&gt;Para obter o número de refrigerantes, basta calcular a potência:&lt;/p&gt;&lt;p style=\"text-align: center\"&gt;{{Q1}}&lt;sup&gt;3&lt;/sup&gt; = {{Q1}} × {{Q1}} × {{Q1}} = {{A1}}&lt;/p&gt;","seed":{"parameters":[{"name":"Q1","label":null,"min":2,"max":9,"step":1}],"calculated":[{"name":"A1","label":"{{function}}","function":"math.pow({{Q1}}, 3)"}],"uniques":true},"algorithm":{"name":"calculateOperation","params":{"method":"equivLiteral","keyboard":"NUMERICAL"}}}</v>
      </c>
      <c r="AA152" s="11" t="s">
        <v>802</v>
      </c>
      <c r="AB152" s="14" t="str">
        <f t="shared" si="2"/>
        <v>M4-NyO-15b-A-2</v>
      </c>
      <c r="AC152" s="14" t="str">
        <f t="shared" si="3"/>
        <v>M4-NyO-15b-A-2-BR</v>
      </c>
      <c r="AD152" s="7" t="s">
        <v>261</v>
      </c>
      <c r="AE152" s="16"/>
      <c r="AF152" s="16" t="s">
        <v>46</v>
      </c>
      <c r="AG152" s="16"/>
    </row>
    <row r="153" ht="75.0" customHeight="1">
      <c r="A153" s="9" t="s">
        <v>779</v>
      </c>
      <c r="B153" s="12" t="s">
        <v>780</v>
      </c>
      <c r="C153" s="9" t="s">
        <v>67</v>
      </c>
      <c r="D153" s="10" t="s">
        <v>35</v>
      </c>
      <c r="E153" s="9"/>
      <c r="F153" s="11" t="s">
        <v>803</v>
      </c>
      <c r="G153" s="18" t="s">
        <v>804</v>
      </c>
      <c r="H153" s="9" t="s">
        <v>84</v>
      </c>
      <c r="I153" s="9" t="s">
        <v>84</v>
      </c>
      <c r="J153" s="9" t="s">
        <v>92</v>
      </c>
      <c r="K153" s="12" t="s">
        <v>805</v>
      </c>
      <c r="L153" s="12" t="s">
        <v>806</v>
      </c>
      <c r="M153" s="9" t="s">
        <v>41</v>
      </c>
      <c r="N153" s="12" t="s">
        <v>783</v>
      </c>
      <c r="O153" s="11" t="s">
        <v>807</v>
      </c>
      <c r="P153" s="23"/>
      <c r="Q153" s="16"/>
      <c r="R153" s="21"/>
      <c r="S153" s="21"/>
      <c r="T153" s="21"/>
      <c r="U153" s="21"/>
      <c r="V153" s="22"/>
      <c r="W153" s="23"/>
      <c r="X153" s="24"/>
      <c r="Y153" s="9" t="s">
        <v>44</v>
      </c>
      <c r="Z153" s="13" t="str">
        <f t="shared" si="1"/>
        <v>{"id":"M4-NyO-15b-A-3-BR","stimulus":"&lt;p&gt;Para o aniversário de Marta, o pai dela comprou {{Q1}} pacotes de bombons. Se há {{Q1}} bombons em cada pacote, quantos bombons há no total?&lt;/p&gt;","template":"&lt;p&gt;Há {{response}} bombons.&lt;/p&gt;","hint":"&lt;p&gt;Para calcular uma potência deve-se multiplicar o número da base por ele mesmo quantas vezes indicar o expoente.&lt;/p&gt;","feedback":"&lt;p&gt;Para obter o número de bombons, basta calcular a potência:&lt;/p&gt;&lt;p style=\"text-align: center\"&gt;{{Q1}}&lt;sup&gt;2&lt;/sup&gt; = {{Q1}} × {{Q1}} = {{A1}}&lt;/p&gt;","seed":{"parameters":[{"name":"Q1","label":null,"min":5,"max":9,"step":1}],"calculated":[{"name":"A1","label":"{{function}}","function":"math.pow({{Q1}}, 2)"}],"uniques":true},"algorithm":{"name":"calculateOperation","params":{"method":"equivLiteral","keyboard":"NUMERICAL"}}}</v>
      </c>
      <c r="AA153" s="11" t="s">
        <v>808</v>
      </c>
      <c r="AB153" s="14" t="str">
        <f t="shared" si="2"/>
        <v>M4-NyO-15b-A-3</v>
      </c>
      <c r="AC153" s="14" t="str">
        <f t="shared" si="3"/>
        <v>M4-NyO-15b-A-3-BR</v>
      </c>
      <c r="AD153" s="7" t="s">
        <v>261</v>
      </c>
      <c r="AE153" s="16"/>
      <c r="AF153" s="16" t="s">
        <v>46</v>
      </c>
      <c r="AG153" s="16"/>
    </row>
    <row r="154" ht="75.0" customHeight="1">
      <c r="A154" s="9" t="s">
        <v>809</v>
      </c>
      <c r="B154" s="12" t="s">
        <v>810</v>
      </c>
      <c r="C154" s="9" t="s">
        <v>34</v>
      </c>
      <c r="D154" s="10" t="s">
        <v>35</v>
      </c>
      <c r="E154" s="9"/>
      <c r="F154" s="25" t="s">
        <v>811</v>
      </c>
      <c r="G154" s="12"/>
      <c r="H154" s="12"/>
      <c r="I154" s="9" t="s">
        <v>37</v>
      </c>
      <c r="J154" s="9" t="s">
        <v>110</v>
      </c>
      <c r="K154" s="12" t="s">
        <v>812</v>
      </c>
      <c r="L154" s="12" t="s">
        <v>112</v>
      </c>
      <c r="M154" s="9" t="s">
        <v>41</v>
      </c>
      <c r="N154" s="12" t="s">
        <v>813</v>
      </c>
      <c r="O154" s="24" t="s">
        <v>814</v>
      </c>
      <c r="P154" s="23"/>
      <c r="Q154" s="16"/>
      <c r="R154" s="21"/>
      <c r="S154" s="21"/>
      <c r="T154" s="21"/>
      <c r="U154" s="21"/>
      <c r="V154" s="24"/>
      <c r="W154" s="23"/>
      <c r="X154" s="24"/>
      <c r="Y154" s="9" t="s">
        <v>44</v>
      </c>
      <c r="Z154" s="13" t="str">
        <f t="shared" si="1"/>
        <v>{"id":"M4-NyO-16a-I-1-BR","stimulus":"&lt;p&gt;Determine se as seguintes decomposições estão corretas ou incorretas.&lt;/p&gt;","hint":"&lt;p&gt;Um número pode ser decomposto como a soma de seus algarismos multiplicados por potências de base de 10.&lt;/p&gt;","feedback":"&lt;p&gt;Um número pode ser decomposto como a soma de seus algarismos multiplicados por potências de base de 10.&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10&lt;sup&gt;6&lt;/sup&gt; + {{Q2}} × 10&lt;sup&gt;3&lt;/sup&gt; + {{Q3}} × 10&lt;sup&gt;2&lt;/sup&gt; + {{Q4}} × 10"},{"name":"A2","label":"{{Q3}} {{Q5}}0{{Q7}} 0{{Q9}}0 = {{Q3}} × 10&lt;sup&gt;6&lt;/sup&gt; + {{Q5}} × 10&lt;sup&gt;5&lt;/sup&gt; + {{Q7}} × 10&lt;sup&gt;3&lt;/sup&gt; + {{Q9}} × 10"},{"name":"A3","label":"{{Q4}}0 {{Q1}}00 {{Q8}}0{{Q6}} = {{Q4}} × 10&lt;sup&gt;7&lt;/sup&gt; + {{Q1}} × 10&lt;sup&gt;5&lt;/sup&gt; + {{Q8}} × 10&lt;sup&gt;2&lt;/sup&gt; + {{Q6}}"},{"name":"A4","label":"{{Q2}} {{Q8}}0{{Q3}} {{Q7}}00 = {{Q2}} × 10&lt;sup&gt;6&lt;/sup&gt; + {{Q8}} × 10&lt;sup&gt;5&lt;/sup&gt; + {{Q3}} × 10&lt;sup&gt;4&lt;/sup&gt; + {{Q7}} × 10&lt;sup&gt;2&lt;/sup&gt;","incorrect":true,"feedback":" &lt;p&gt;A decomposição correta é:&lt;/p&gt;&lt;p&gt;{{Q2}} {{Q8}}0{{Q3}} {{Q7}}00 = {{Q2}} × 10&lt;sup&gt;6&lt;/sup&gt; + {{Q8}} × 10&lt;sup&gt;5&lt;/sup&gt; + &lt;b&gt;{{Q3}} × 10&lt;sup&gt;3&lt;/sup&gt;&lt;/b&gt; + {{Q7}} × 10&lt;sup&gt;2&lt;/sup&gt;&lt;/p&gt;"},{"name":"A5","label":"{{Q5}} {{Q6}}{{Q7}}0 0{{Q1}}0 = {{Q5}} × 10&lt;sup&gt;6&lt;/sup&gt; + {{Q6}} × 10&lt;sup&gt;5&lt;/sup&gt; + {{Q7}} × 10&lt;sup&gt;4&lt;/sup&gt; + {{Q1}} × 10&lt;sup&gt;2&lt;/sup&gt;","incorrect":true,"feedback":" &lt;p&gt;A decomposição correta é:&lt;/p&gt;&lt;p&gt;{{Q5}} {{Q6}}{{Q7}}0 0{{Q1}}0 = {{Q5}} × 10&lt;sup&gt;6&lt;/sup&gt; + {{Q6}} × 10&lt;sup&gt;5&lt;/sup&gt; + {{Q7}} × 10&lt;sup&gt;4&lt;/sup&gt; + &lt;b&gt;{{Q1}} × 10&lt;/b&gt;&lt;/p&gt;"},{"name":"A6","label":"{{Q6}}0 0{{Q8}}{{Q4}} 00{{Q8}} = {{Q6}} × 10&lt;sup&gt;7&lt;/sup&gt; + {{Q8}} × 10&lt;sup&gt;6&lt;/sup&gt; + {{Q4}} × 10&lt;sup&gt;3&lt;/sup&gt; + {{Q8}}","incorrect":true,"feedback":" &lt;p&gt;A decomposição correta é:&lt;/p&gt;&lt;p&gt;{{Q6}}0 0{{Q8}}{{Q4}} 00{{Q8}} = {{Q6}} × 10&lt;sup&gt;7&lt;/sup&gt; + &lt;b&gt;{{Q8}} × 10&lt;sup&gt;4&lt;/sup&gt;&lt;/b&gt; + {{Q4}} × 10&lt;sup&gt;3&lt;/sup&gt; + {{Q8}}&lt;/p&gt;"}],"uniques":true},"algorithm":{"name":"trueFalse","template":"Choice matrix – inline","params":{"countCorrect":2,"countIncorrect":1,"showCheckIcon":false,"options":["Correta","Incorreta"]}}}</v>
      </c>
      <c r="AA154" s="12" t="s">
        <v>815</v>
      </c>
      <c r="AB154" s="14" t="str">
        <f t="shared" si="2"/>
        <v>M4-NyO-16a-I-1</v>
      </c>
      <c r="AC154" s="14" t="str">
        <f t="shared" si="3"/>
        <v>M4-NyO-16a-I-1-BR</v>
      </c>
      <c r="AD154" s="7" t="s">
        <v>261</v>
      </c>
      <c r="AE154" s="16"/>
      <c r="AF154" s="16" t="s">
        <v>46</v>
      </c>
      <c r="AG154" s="16"/>
    </row>
    <row r="155" ht="75.0" customHeight="1">
      <c r="A155" s="9" t="s">
        <v>809</v>
      </c>
      <c r="B155" s="12" t="s">
        <v>810</v>
      </c>
      <c r="C155" s="9" t="s">
        <v>48</v>
      </c>
      <c r="D155" s="10" t="s">
        <v>35</v>
      </c>
      <c r="E155" s="9"/>
      <c r="F155" s="12" t="s">
        <v>816</v>
      </c>
      <c r="G155" s="12" t="s">
        <v>817</v>
      </c>
      <c r="H155" s="12"/>
      <c r="I155" s="9" t="s">
        <v>37</v>
      </c>
      <c r="J155" s="9" t="s">
        <v>92</v>
      </c>
      <c r="K155" s="12" t="s">
        <v>818</v>
      </c>
      <c r="L155" s="12" t="s">
        <v>819</v>
      </c>
      <c r="M155" s="9" t="s">
        <v>41</v>
      </c>
      <c r="N155" s="12" t="s">
        <v>813</v>
      </c>
      <c r="O155" s="24" t="s">
        <v>820</v>
      </c>
      <c r="P155" s="23"/>
      <c r="Q155" s="16"/>
      <c r="R155" s="21"/>
      <c r="S155" s="21"/>
      <c r="T155" s="21"/>
      <c r="U155" s="21"/>
      <c r="V155" s="24"/>
      <c r="W155" s="23"/>
      <c r="X155" s="24"/>
      <c r="Y155" s="9" t="s">
        <v>44</v>
      </c>
      <c r="Z155" s="13" t="str">
        <f t="shared" si="1"/>
        <v>{"id":"M4-NyO-16a-E-1-BR","stimulus":"&lt;p&gt;Observe o exemplo de decomposição e, em seguida, escreva a decomposição do número indicado abaixo.&lt;/p&gt;&lt;p style=\"text-align: center\"&gt;{{Q5}}{{Q6}}{{Q7}}{{Q8}} = {{Q5}} × 10&lt;sup&gt;3&lt;/sup&gt; + {{Q6}} × 10&lt;sup&gt;2&lt;/sup&gt; + {{Q7}} × 10 + {{Q8}}&lt;/p&gt;","template":"&lt;p style=\"text-align: center\"&gt;{{Q1}}0{{Q2}} {{Q3}}00 0{{Q4}}0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6\""},{"name":"A13","label":"{{function}}","function":"{{Q3}}"},{"name":"A3","label":"{{function}}","function":"\"10^5\""},{"name":"A14","label":"{{function}}","function":"{{Q4}}"},{"name":"A4","label":"{{function}}","function":"10"}],"uniques":true},"algorithm":{"name":"calculateOperation","params":{"method":"equivLiteral","keyboard":"INTERMEDIATE"}}}</v>
      </c>
      <c r="AA155" s="11" t="s">
        <v>821</v>
      </c>
      <c r="AB155" s="14" t="str">
        <f t="shared" si="2"/>
        <v>M4-NyO-16a-E-1</v>
      </c>
      <c r="AC155" s="14" t="str">
        <f t="shared" si="3"/>
        <v>M4-NyO-16a-E-1-BR</v>
      </c>
      <c r="AD155" s="7" t="s">
        <v>261</v>
      </c>
      <c r="AE155" s="16"/>
      <c r="AF155" s="16" t="s">
        <v>46</v>
      </c>
      <c r="AG155" s="16"/>
    </row>
    <row r="156" ht="75.0" customHeight="1">
      <c r="A156" s="9" t="s">
        <v>809</v>
      </c>
      <c r="B156" s="12" t="s">
        <v>822</v>
      </c>
      <c r="C156" s="9" t="s">
        <v>48</v>
      </c>
      <c r="D156" s="10" t="s">
        <v>35</v>
      </c>
      <c r="E156" s="9"/>
      <c r="F156" s="12" t="s">
        <v>816</v>
      </c>
      <c r="G156" s="12" t="s">
        <v>823</v>
      </c>
      <c r="H156" s="12"/>
      <c r="I156" s="9" t="s">
        <v>37</v>
      </c>
      <c r="J156" s="9" t="s">
        <v>92</v>
      </c>
      <c r="K156" s="12" t="s">
        <v>818</v>
      </c>
      <c r="L156" s="12" t="s">
        <v>824</v>
      </c>
      <c r="M156" s="9" t="s">
        <v>41</v>
      </c>
      <c r="N156" s="12" t="s">
        <v>813</v>
      </c>
      <c r="O156" s="24" t="s">
        <v>825</v>
      </c>
      <c r="P156" s="23"/>
      <c r="Q156" s="16"/>
      <c r="R156" s="21"/>
      <c r="S156" s="21"/>
      <c r="T156" s="21"/>
      <c r="U156" s="21"/>
      <c r="V156" s="24"/>
      <c r="W156" s="23"/>
      <c r="X156" s="24"/>
      <c r="Y156" s="9" t="s">
        <v>44</v>
      </c>
      <c r="Z156" s="13" t="str">
        <f t="shared" si="1"/>
        <v>{"id":"M4-NyO-16a-E-2-BR","stimulus":"&lt;p&gt;Observe o exemplo de decomposição e, em seguida, escreva a decomposição do número indicado abaixo.&lt;/p&gt;&lt;p style=\"text-align: center\"&gt;{{Q5}}{{Q6}}{{Q7}}{{Q8}} = {{Q5}} × 10&lt;sup&gt;3&lt;/sup&gt; + {{Q6}} × 10&lt;sup&gt;2&lt;/sup&gt; + {{Q7}} × 10 + {{Q8}}&lt;/p&gt;","template":"&lt;p style=\"text-align: center\"&gt;{{Q1}}00 {{Q2}}0{{Q3}} 00{{Q4}}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5\""},{"name":"A13","label":"{{function}}","function":"{{Q3}}"},{"name":"A3","label":"{{function}}","function":"\"10^3\""},{"name":"A14","label":"{{function}}","function":"{{Q4}}"}],"uniques":true},"algorithm":{"name":"calculateOperation","params":{"method":"equivLiteral","keyboard":"INTERMEDIATE"}}}</v>
      </c>
      <c r="AA156" s="11" t="s">
        <v>826</v>
      </c>
      <c r="AB156" s="14" t="str">
        <f t="shared" si="2"/>
        <v>M4-NyO-16a-E-2</v>
      </c>
      <c r="AC156" s="14" t="str">
        <f t="shared" si="3"/>
        <v>M4-NyO-16a-E-2-BR</v>
      </c>
      <c r="AD156" s="7" t="s">
        <v>261</v>
      </c>
      <c r="AE156" s="16"/>
      <c r="AF156" s="16" t="s">
        <v>46</v>
      </c>
      <c r="AG156" s="16"/>
    </row>
    <row r="157" ht="75.0" customHeight="1">
      <c r="A157" s="9" t="s">
        <v>809</v>
      </c>
      <c r="B157" s="12" t="s">
        <v>827</v>
      </c>
      <c r="C157" s="9" t="s">
        <v>48</v>
      </c>
      <c r="D157" s="10" t="s">
        <v>35</v>
      </c>
      <c r="E157" s="9"/>
      <c r="F157" s="12" t="s">
        <v>816</v>
      </c>
      <c r="G157" s="12" t="s">
        <v>828</v>
      </c>
      <c r="H157" s="12"/>
      <c r="I157" s="9" t="s">
        <v>37</v>
      </c>
      <c r="J157" s="9" t="s">
        <v>92</v>
      </c>
      <c r="K157" s="12" t="s">
        <v>818</v>
      </c>
      <c r="L157" s="12" t="s">
        <v>829</v>
      </c>
      <c r="M157" s="9" t="s">
        <v>41</v>
      </c>
      <c r="N157" s="12" t="s">
        <v>813</v>
      </c>
      <c r="O157" s="24" t="s">
        <v>830</v>
      </c>
      <c r="P157" s="23"/>
      <c r="Q157" s="16"/>
      <c r="R157" s="21"/>
      <c r="S157" s="21"/>
      <c r="T157" s="21"/>
      <c r="U157" s="21"/>
      <c r="V157" s="24"/>
      <c r="W157" s="23"/>
      <c r="X157" s="24"/>
      <c r="Y157" s="9" t="s">
        <v>44</v>
      </c>
      <c r="Z157" s="13" t="str">
        <f t="shared" si="1"/>
        <v>{"id":"M4-NyO-16a-E-3-BR","stimulus":"&lt;p&gt;Observe o exemplo de decomposição e, em seguida, escreva a decomposição do número indicado abaixo.&lt;/p&gt;&lt;p style=\"text-align: center\"&gt;{{Q5}}{{Q6}}{{Q7}}{{Q8}} = {{Q5}} × 10&lt;sup&gt;3&lt;/sup&gt; + {{Q6}} × 10&lt;sup&gt;2&lt;/sup&gt; + {{Q7}} × 10 + {{Q8}}&lt;/p&gt;","template":"&lt;p style=\"text-align: center\"&gt;{{Q1}}{{Q2}}0 00{{Q3}} {{Q4}}00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7\""},{"name":"A13","label":"{{function}}","function":"{{Q3}}"},{"name":"A3","label":"{{function}}","function":"\"10^3\""},{"name":"A14","label":"{{function}}","function":"{{Q4}}"},{"name":"A4","label":"{{function}}","function":"\"10^2\""}],"uniques":true},"algorithm":{"name":"calculateOperation","params":{"method":"equivLiteral","keyboard":"INTERMEDIATE"}}}</v>
      </c>
      <c r="AA157" s="11" t="s">
        <v>831</v>
      </c>
      <c r="AB157" s="14" t="str">
        <f t="shared" si="2"/>
        <v>M4-NyO-16a-E-3</v>
      </c>
      <c r="AC157" s="14" t="str">
        <f t="shared" si="3"/>
        <v>M4-NyO-16a-E-3-BR</v>
      </c>
      <c r="AD157" s="7" t="s">
        <v>261</v>
      </c>
      <c r="AE157" s="16"/>
      <c r="AF157" s="16" t="s">
        <v>46</v>
      </c>
      <c r="AG157" s="16"/>
    </row>
    <row r="158" ht="75.0" customHeight="1">
      <c r="A158" s="9" t="s">
        <v>809</v>
      </c>
      <c r="B158" s="12" t="s">
        <v>810</v>
      </c>
      <c r="C158" s="9" t="s">
        <v>67</v>
      </c>
      <c r="D158" s="10" t="s">
        <v>35</v>
      </c>
      <c r="E158" s="9"/>
      <c r="F158" s="11" t="s">
        <v>832</v>
      </c>
      <c r="G158" s="11" t="s">
        <v>833</v>
      </c>
      <c r="H158" s="12"/>
      <c r="I158" s="9" t="s">
        <v>37</v>
      </c>
      <c r="J158" s="9" t="s">
        <v>92</v>
      </c>
      <c r="K158" s="12" t="s">
        <v>834</v>
      </c>
      <c r="L158" s="12" t="s">
        <v>835</v>
      </c>
      <c r="M158" s="9" t="s">
        <v>41</v>
      </c>
      <c r="N158" s="12" t="s">
        <v>813</v>
      </c>
      <c r="O158" s="11" t="s">
        <v>836</v>
      </c>
      <c r="P158" s="24" t="s">
        <v>837</v>
      </c>
      <c r="Q158" s="16"/>
      <c r="R158" s="21"/>
      <c r="S158" s="21"/>
      <c r="T158" s="21"/>
      <c r="U158" s="21"/>
      <c r="V158" s="24"/>
      <c r="W158" s="23"/>
      <c r="X158" s="24"/>
      <c r="Y158" s="9" t="s">
        <v>44</v>
      </c>
      <c r="Z158" s="13" t="str">
        <f t="shared" si="1"/>
        <v>{"id":"M4-NyO-16a-A-1-BR","stimulus":"&lt;p style=\"text-align: center\"&gt;{{Q1}} × 10&lt;sup&gt;4&lt;/sup&gt; + {{Q2}} × 10&lt;sup&gt;3&lt;/sup&gt; + {{Q3}} × 10&lt;sup&gt;2&lt;/sup&gt; + {{Q4}} × 10 + {{Q5}} pessoas irão participar de um sorteio para ganhar um carro. Escreva essa quantidade como um número natural.&lt;/p&gt;","template":"&lt;p&gt;Irão participar {{response}} pessoas.&lt;/p&gt;","hint":"&lt;p&gt;Um número pode ser decomposto como a soma de seus algarismos multiplicados por potências de base de 10.&lt;/p&gt;","feedback":"&lt;p&gt;O número de participantes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v>
      </c>
      <c r="AA158" s="11" t="s">
        <v>838</v>
      </c>
      <c r="AB158" s="14" t="str">
        <f t="shared" si="2"/>
        <v>M4-NyO-16a-A-1</v>
      </c>
      <c r="AC158" s="14" t="str">
        <f t="shared" si="3"/>
        <v>M4-NyO-16a-A-1-BR</v>
      </c>
      <c r="AD158" s="7" t="s">
        <v>261</v>
      </c>
      <c r="AE158" s="16"/>
      <c r="AF158" s="16" t="s">
        <v>46</v>
      </c>
      <c r="AG158" s="16"/>
    </row>
    <row r="159" ht="75.0" customHeight="1">
      <c r="A159" s="9" t="s">
        <v>809</v>
      </c>
      <c r="B159" s="12" t="s">
        <v>810</v>
      </c>
      <c r="C159" s="9" t="s">
        <v>67</v>
      </c>
      <c r="D159" s="10" t="s">
        <v>35</v>
      </c>
      <c r="E159" s="9"/>
      <c r="F159" s="12" t="s">
        <v>839</v>
      </c>
      <c r="G159" s="12" t="s">
        <v>840</v>
      </c>
      <c r="H159" s="12"/>
      <c r="I159" s="9" t="s">
        <v>37</v>
      </c>
      <c r="J159" s="9" t="s">
        <v>92</v>
      </c>
      <c r="K159" s="12" t="s">
        <v>841</v>
      </c>
      <c r="L159" s="12" t="s">
        <v>842</v>
      </c>
      <c r="M159" s="9" t="s">
        <v>41</v>
      </c>
      <c r="N159" s="12" t="s">
        <v>813</v>
      </c>
      <c r="O159" s="11" t="s">
        <v>843</v>
      </c>
      <c r="P159" s="24" t="s">
        <v>837</v>
      </c>
      <c r="Q159" s="16"/>
      <c r="R159" s="23"/>
      <c r="S159" s="23"/>
      <c r="T159" s="23"/>
      <c r="U159" s="23"/>
      <c r="V159" s="23"/>
      <c r="W159" s="23"/>
      <c r="X159" s="16"/>
      <c r="Y159" s="9" t="s">
        <v>44</v>
      </c>
      <c r="Z159" s="13" t="str">
        <f t="shared" si="1"/>
        <v>{"id":"M4-NyO-16a-A-2-BR","stimulus":"&lt;p&gt;Uma ONG protetora de animais afirma ter resgatado nos últimos anos {{Q1}} × 10&lt;sup&gt;4&lt;/sup&gt; + {{Q2}} × 10&lt;sup&gt;3&lt;/sup&gt; + {{Q3}} × 10&lt;sup&gt;2&lt;/sup&gt; + {{Q4}} × 10 animais abandonados. Escreva essa quantidade como um número natural.&lt;/p&gt;","template":"&lt;p&gt;Foram resgatados {{response}} animais.&lt;/p&gt;","hint":"&lt;p&gt;Um número pode ser decomposto como a soma de seus algarismos multiplicados por potências de base de 10.&lt;/p&gt;","feedback":"&lt;p&gt;O número de animais resgatados pode ser decomposto como a soma de seus algarismos multiplicados por potências de base de 10.&lt;/p&gt;&lt;p style=\"text-align: center\"&gt;{{Q1}} × 10&lt;sup&gt;4&lt;/sup&gt; + {{Q2}} × 10&lt;sup&gt;3&lt;/sup&gt; + {{Q3}} × 10&lt;sup&gt;2&lt;/sup&gt; + {{Q4}} × 10 = {{T1}} + {{T2}} + {{T3}} + {{T4}} = {{A1}}&lt;/p&gt;","seed":{"parameters":[{"name":"Q1","label":null,"min":1,"max":9,"step":1},{"name":"Q2","label":null,"min":1,"max":9,"step":1},{"name":"Q3","label":null,"min":1,"max":9,"step":1},{"name":"Q4","label":null,"min":1,"max":9,"step":1}],"calculated":[{"name":"T1","label":"{{function}}","function":"{{Q1}}*10000","temp":true},{"name":"T2","label":"{{function}}","function":"{{Q2}}*1000","temp":true},{"name":"T3","label":"{{function}}","function":"{{Q3}}*100","temp":true},{"name":"T4","label":"{{function}}","function":"{{Q4}}*10","temp":true},{"name":"A1","label":"{{function}}","function":"{{Q1}}*10000+{{Q2}}*1000+{{Q3}}*100+{{Q4}}*10"}],"uniques":true},"algorithm":{"name":"calculateOperation","params":{"method":"equivLiteral","keyboard":"INTERMEDIATE"}}}</v>
      </c>
      <c r="AA159" s="11" t="s">
        <v>844</v>
      </c>
      <c r="AB159" s="14" t="str">
        <f t="shared" si="2"/>
        <v>M4-NyO-16a-A-2</v>
      </c>
      <c r="AC159" s="14" t="str">
        <f t="shared" si="3"/>
        <v>M4-NyO-16a-A-2-BR</v>
      </c>
      <c r="AD159" s="7" t="s">
        <v>261</v>
      </c>
      <c r="AE159" s="16"/>
      <c r="AF159" s="16" t="s">
        <v>46</v>
      </c>
      <c r="AG159" s="16"/>
    </row>
    <row r="160" ht="75.0" customHeight="1">
      <c r="A160" s="9" t="s">
        <v>809</v>
      </c>
      <c r="B160" s="12" t="s">
        <v>810</v>
      </c>
      <c r="C160" s="9" t="s">
        <v>67</v>
      </c>
      <c r="D160" s="10" t="s">
        <v>35</v>
      </c>
      <c r="E160" s="9"/>
      <c r="F160" s="11" t="s">
        <v>845</v>
      </c>
      <c r="G160" s="12" t="s">
        <v>846</v>
      </c>
      <c r="H160" s="12"/>
      <c r="I160" s="9" t="s">
        <v>37</v>
      </c>
      <c r="J160" s="9" t="s">
        <v>92</v>
      </c>
      <c r="K160" s="11" t="s">
        <v>847</v>
      </c>
      <c r="L160" s="12" t="s">
        <v>835</v>
      </c>
      <c r="M160" s="9" t="s">
        <v>41</v>
      </c>
      <c r="N160" s="12" t="s">
        <v>813</v>
      </c>
      <c r="O160" s="11" t="s">
        <v>848</v>
      </c>
      <c r="P160" s="24" t="s">
        <v>837</v>
      </c>
      <c r="Q160" s="16"/>
      <c r="R160" s="23"/>
      <c r="S160" s="23"/>
      <c r="T160" s="23"/>
      <c r="U160" s="23"/>
      <c r="V160" s="23"/>
      <c r="W160" s="23"/>
      <c r="X160" s="24"/>
      <c r="Y160" s="9" t="s">
        <v>44</v>
      </c>
      <c r="Z160" s="13" t="str">
        <f t="shared" si="1"/>
        <v>{"id":"M4-NyO-16a-A-3-BR","stimulus":"&lt;p&gt;Um ciclista pedalou {{Q1}} × 10&lt;sup&gt;4&lt;/sup&gt; + {{Q2}} × 10&lt;sup&gt;3&lt;/sup&gt; + {{Q3}} × 10&lt;sup&gt;2&lt;/sup&gt; + {{Q4}} × 10 + {{Q5}} m durante o fim de semana. Expresse essa quantidade como um número natural.&lt;/p&gt;","template":"&lt;p&gt;Ele pedalou {{response}} m.&lt;/p&gt;","hint":"&lt;p&gt;Um número pode ser decomposto como a soma de seus algarismos multiplicados por potências de base de 10.&lt;/p&gt;","feedback":"&lt;p&gt;O número de metros pedalados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v>
      </c>
      <c r="AA160" s="11" t="s">
        <v>849</v>
      </c>
      <c r="AB160" s="14" t="str">
        <f t="shared" si="2"/>
        <v>M4-NyO-16a-A-3</v>
      </c>
      <c r="AC160" s="14" t="str">
        <f t="shared" si="3"/>
        <v>M4-NyO-16a-A-3-BR</v>
      </c>
      <c r="AD160" s="7" t="s">
        <v>261</v>
      </c>
      <c r="AE160" s="16"/>
      <c r="AF160" s="16" t="s">
        <v>46</v>
      </c>
      <c r="AG160" s="16"/>
    </row>
    <row r="161" ht="75.0" customHeight="1">
      <c r="A161" s="9" t="s">
        <v>850</v>
      </c>
      <c r="B161" s="12" t="s">
        <v>851</v>
      </c>
      <c r="C161" s="9" t="s">
        <v>34</v>
      </c>
      <c r="D161" s="10" t="s">
        <v>35</v>
      </c>
      <c r="E161" s="9"/>
      <c r="F161" s="11" t="s">
        <v>852</v>
      </c>
      <c r="G161" s="12"/>
      <c r="H161" s="12"/>
      <c r="I161" s="9" t="s">
        <v>37</v>
      </c>
      <c r="J161" s="9" t="s">
        <v>853</v>
      </c>
      <c r="K161" s="12" t="s">
        <v>854</v>
      </c>
      <c r="L161" s="12" t="s">
        <v>855</v>
      </c>
      <c r="M161" s="9" t="s">
        <v>41</v>
      </c>
      <c r="N161" s="12" t="s">
        <v>856</v>
      </c>
      <c r="O161" s="12" t="s">
        <v>857</v>
      </c>
      <c r="P161" s="23"/>
      <c r="Q161" s="16"/>
      <c r="R161" s="23"/>
      <c r="S161" s="23"/>
      <c r="T161" s="23"/>
      <c r="U161" s="23"/>
      <c r="V161" s="23"/>
      <c r="W161" s="23"/>
      <c r="X161" s="24"/>
      <c r="Y161" s="9" t="s">
        <v>44</v>
      </c>
      <c r="Z161" s="13" t="str">
        <f t="shared" si="1"/>
        <v>{"id":"M4-NyO-17a-I-1-BR","stimulus":"&lt;p&gt;De acordo com a divisão a seguir, selecione quais das afirmações estão corretas.&lt;/p&gt;&lt;p style=\"text-align: center\"&gt;{{T1}} : {{Q1}} = {{Q2}} e {{Q3}}&lt;/p&gt;","hint":"&lt;p style=\"text-align: center\"&gt;dividendo : divisor = quociente + resto&lt;/p&gt;","feedback":"&lt;p&gt;Os termos da divisão são:&lt;/p&gt;&lt;p style=\"text-align: center\"&gt;dividendo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multiple response","params":{"countCorrect":2,"countIncorrect":1,"showCheckIcon":true}}}</v>
      </c>
      <c r="AA161" s="11" t="s">
        <v>858</v>
      </c>
      <c r="AB161" s="14" t="str">
        <f t="shared" si="2"/>
        <v>M4-NyO-17a-I-1</v>
      </c>
      <c r="AC161" s="14" t="str">
        <f t="shared" si="3"/>
        <v>M4-NyO-17a-I-1-BR</v>
      </c>
      <c r="AD161" s="7" t="s">
        <v>261</v>
      </c>
      <c r="AE161" s="16"/>
      <c r="AF161" s="16" t="s">
        <v>46</v>
      </c>
      <c r="AG161" s="16"/>
    </row>
    <row r="162" ht="75.0" customHeight="1">
      <c r="A162" s="9" t="s">
        <v>850</v>
      </c>
      <c r="B162" s="12" t="s">
        <v>851</v>
      </c>
      <c r="C162" s="9" t="s">
        <v>48</v>
      </c>
      <c r="D162" s="10" t="s">
        <v>35</v>
      </c>
      <c r="E162" s="9"/>
      <c r="F162" s="12" t="s">
        <v>859</v>
      </c>
      <c r="G162" s="11" t="s">
        <v>860</v>
      </c>
      <c r="H162" s="12"/>
      <c r="I162" s="9" t="s">
        <v>37</v>
      </c>
      <c r="J162" s="9" t="s">
        <v>51</v>
      </c>
      <c r="K162" s="12" t="s">
        <v>861</v>
      </c>
      <c r="L162" s="12" t="s">
        <v>862</v>
      </c>
      <c r="M162" s="9" t="s">
        <v>41</v>
      </c>
      <c r="N162" s="12" t="s">
        <v>856</v>
      </c>
      <c r="O162" s="12" t="s">
        <v>863</v>
      </c>
      <c r="P162" s="23"/>
      <c r="Q162" s="16"/>
      <c r="R162" s="23"/>
      <c r="S162" s="23"/>
      <c r="T162" s="23"/>
      <c r="U162" s="23"/>
      <c r="V162" s="23"/>
      <c r="W162" s="23"/>
      <c r="X162" s="24"/>
      <c r="Y162" s="9" t="s">
        <v>44</v>
      </c>
      <c r="Z162" s="13" t="str">
        <f t="shared" si="1"/>
        <v>{"id":"M4-NyO-17a-E-1-BR","stimulus":"&lt;p&gt;Nomeie os termos da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dendo"},{"name":"A2","label":"divisor"},{"name":"A3","label":"quociente"}],"uniques":true},"algorithm":{"name":"calculateOperation","template":"Cloze with text"}}</v>
      </c>
      <c r="AA162" s="11" t="s">
        <v>864</v>
      </c>
      <c r="AB162" s="14" t="str">
        <f t="shared" si="2"/>
        <v>M4-NyO-17a-E-1</v>
      </c>
      <c r="AC162" s="14" t="str">
        <f t="shared" si="3"/>
        <v>M4-NyO-17a-E-1-BR</v>
      </c>
      <c r="AD162" s="7" t="s">
        <v>261</v>
      </c>
      <c r="AE162" s="16"/>
      <c r="AF162" s="16" t="s">
        <v>46</v>
      </c>
      <c r="AG162" s="16"/>
    </row>
    <row r="163" ht="75.0" customHeight="1">
      <c r="A163" s="9" t="s">
        <v>850</v>
      </c>
      <c r="B163" s="12" t="s">
        <v>851</v>
      </c>
      <c r="C163" s="9" t="s">
        <v>48</v>
      </c>
      <c r="D163" s="10" t="s">
        <v>35</v>
      </c>
      <c r="E163" s="9"/>
      <c r="F163" s="12" t="s">
        <v>859</v>
      </c>
      <c r="G163" s="12" t="s">
        <v>865</v>
      </c>
      <c r="H163" s="12"/>
      <c r="I163" s="9" t="s">
        <v>37</v>
      </c>
      <c r="J163" s="9" t="s">
        <v>51</v>
      </c>
      <c r="K163" s="12" t="s">
        <v>861</v>
      </c>
      <c r="L163" s="12" t="s">
        <v>866</v>
      </c>
      <c r="M163" s="9" t="s">
        <v>41</v>
      </c>
      <c r="N163" s="12" t="s">
        <v>856</v>
      </c>
      <c r="O163" s="12" t="s">
        <v>863</v>
      </c>
      <c r="P163" s="23"/>
      <c r="Q163" s="16"/>
      <c r="R163" s="23"/>
      <c r="S163" s="23"/>
      <c r="T163" s="23"/>
      <c r="U163" s="23"/>
      <c r="V163" s="23"/>
      <c r="W163" s="23"/>
      <c r="X163" s="24"/>
      <c r="Y163" s="9" t="s">
        <v>44</v>
      </c>
      <c r="Z163" s="13" t="str">
        <f t="shared" si="1"/>
        <v>{"id":"M4-NyO-17a-E-2-BR","stimulus":"&lt;p&gt;Nomeie os termos da divisão.&lt;/p&gt;&lt;p style=\"text-align: center\"&gt;{{T1}} : {{Q1}} = {{Q2}}&lt;/p&gt;","template":"&lt;p&gt;{{Q1}} é o {{response}}.&lt;/p&gt;&lt;p&gt;{{T1}}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sor"},{"name":"A2","label":"dividendo"},{"name":"A3","label":"quociente"}],"uniques":true},"algorithm":{"name":"calculateOperation","template":"Cloze with text"}}</v>
      </c>
      <c r="AA163" s="11" t="s">
        <v>867</v>
      </c>
      <c r="AB163" s="14" t="str">
        <f t="shared" si="2"/>
        <v>M4-NyO-17a-E-2</v>
      </c>
      <c r="AC163" s="14" t="str">
        <f t="shared" si="3"/>
        <v>M4-NyO-17a-E-2-BR</v>
      </c>
      <c r="AD163" s="7" t="s">
        <v>261</v>
      </c>
      <c r="AE163" s="16"/>
      <c r="AF163" s="16" t="s">
        <v>46</v>
      </c>
      <c r="AG163" s="16"/>
    </row>
    <row r="164" ht="75.0" customHeight="1">
      <c r="A164" s="9" t="s">
        <v>850</v>
      </c>
      <c r="B164" s="12" t="s">
        <v>851</v>
      </c>
      <c r="C164" s="9" t="s">
        <v>48</v>
      </c>
      <c r="D164" s="10" t="s">
        <v>35</v>
      </c>
      <c r="E164" s="9"/>
      <c r="F164" s="12" t="s">
        <v>859</v>
      </c>
      <c r="G164" s="12" t="s">
        <v>868</v>
      </c>
      <c r="H164" s="12"/>
      <c r="I164" s="9" t="s">
        <v>37</v>
      </c>
      <c r="J164" s="9" t="s">
        <v>51</v>
      </c>
      <c r="K164" s="12" t="s">
        <v>861</v>
      </c>
      <c r="L164" s="12" t="s">
        <v>869</v>
      </c>
      <c r="M164" s="9" t="s">
        <v>41</v>
      </c>
      <c r="N164" s="12" t="s">
        <v>856</v>
      </c>
      <c r="O164" s="12" t="s">
        <v>863</v>
      </c>
      <c r="P164" s="23"/>
      <c r="Q164" s="16"/>
      <c r="R164" s="23"/>
      <c r="S164" s="23"/>
      <c r="T164" s="23"/>
      <c r="U164" s="23"/>
      <c r="V164" s="23"/>
      <c r="W164" s="23"/>
      <c r="X164" s="24"/>
      <c r="Y164" s="9" t="s">
        <v>44</v>
      </c>
      <c r="Z164" s="13" t="str">
        <f t="shared" si="1"/>
        <v>{"id":"M4-NyO-17a-E-3-BR","stimulus":"&lt;p&gt;Nomeie os termos da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v>
      </c>
      <c r="AA164" s="11" t="s">
        <v>870</v>
      </c>
      <c r="AB164" s="14" t="str">
        <f t="shared" si="2"/>
        <v>M4-NyO-17a-E-3</v>
      </c>
      <c r="AC164" s="14" t="str">
        <f t="shared" si="3"/>
        <v>M4-NyO-17a-E-3-BR</v>
      </c>
      <c r="AD164" s="7" t="s">
        <v>261</v>
      </c>
      <c r="AE164" s="16"/>
      <c r="AF164" s="16" t="s">
        <v>46</v>
      </c>
      <c r="AG164" s="16"/>
    </row>
    <row r="165" ht="75.0" customHeight="1">
      <c r="A165" s="9" t="s">
        <v>871</v>
      </c>
      <c r="B165" s="12" t="s">
        <v>872</v>
      </c>
      <c r="C165" s="9" t="s">
        <v>34</v>
      </c>
      <c r="D165" s="10" t="s">
        <v>35</v>
      </c>
      <c r="E165" s="9"/>
      <c r="F165" s="12" t="s">
        <v>873</v>
      </c>
      <c r="G165" s="12"/>
      <c r="H165" s="12"/>
      <c r="I165" s="9" t="s">
        <v>37</v>
      </c>
      <c r="J165" s="9" t="s">
        <v>391</v>
      </c>
      <c r="K165" s="12" t="s">
        <v>874</v>
      </c>
      <c r="L165" s="12" t="s">
        <v>875</v>
      </c>
      <c r="M165" s="9" t="s">
        <v>41</v>
      </c>
      <c r="N165" s="11" t="s">
        <v>876</v>
      </c>
      <c r="O165" s="11" t="s">
        <v>877</v>
      </c>
      <c r="P165" s="23"/>
      <c r="Q165" s="16"/>
      <c r="R165" s="23"/>
      <c r="S165" s="23"/>
      <c r="T165" s="23"/>
      <c r="U165" s="23"/>
      <c r="V165" s="23"/>
      <c r="W165" s="23"/>
      <c r="X165" s="24"/>
      <c r="Y165" s="9" t="s">
        <v>44</v>
      </c>
      <c r="Z165" s="13" t="str">
        <f t="shared" si="1"/>
        <v>{"id":"M4-NyO-35a-I-1-BR","stimulus":"&lt;p&gt;Selecione qual opção representa o cálculo da prova real da divisão a seguir.&lt;/p&gt;&lt;p style=\"text-align: center\"&gt;{{Q1}} : {{Q2}} = {{T1}}, com resto = {{T2}}&lt;/p&gt;","hint":"&lt;p&gt;Com a prova real da divisão pode-se verificar se uma divisão foi calculada corretamente.&lt;/p&gt;","feedback":"&lt;p&gt;Com a prova real da divisão pode-se verificar se uma divisão foi calculada corretamente.&lt;/p&gt;","seed":{"parameters":[{"name":"Q1","label":null,"min":10,"max":39,"step":1},{"name":"Q2","label":null,"min":4,"max":9,"step":1}],"calculated":[{"name":"T1","label":"{{function}}","function":"math.floor({{Q1}}/{{Q2}})","temp":true},{"name":"T2","label":"{{function}}","function":"{{Q1}}-{{Q2}}*{{T1}}","temp":true},{"name":"A1","label":"{{Q1}} = {{Q2}} × {{T1}} + {{T2}}"},{"name":"A2","label":"{{Q2}} = {{Q1}} × {{T1}} + {{T2}}","incorrect":true},{"name":"A3","label":"{{Q1}} = {{Q2}} + {{T1}} + {{T2}}","incorrect":true},{"name":"A4","label":"{{Q1}} = {{Q2}} × {{T1}} × {{T2}}","incorrect":true},{"name":"A5","label":"{{Q1}} = {{Q2}} × ({{T1}} + {{T2}})","incorrect":true}],"uniques":true},"algorithm":{"name":"trueFalse","template":"Multiple choice – standard","params":{"countCorrect":1,"countIncorrect":2,"showCheckIcon":false,"columns":3}}}</v>
      </c>
      <c r="AA165" s="11" t="s">
        <v>878</v>
      </c>
      <c r="AB165" s="14" t="str">
        <f t="shared" si="2"/>
        <v>M4-NyO-35a-I-1</v>
      </c>
      <c r="AC165" s="14" t="str">
        <f t="shared" si="3"/>
        <v>M4-NyO-35a-I-1-BR</v>
      </c>
      <c r="AD165" s="7" t="s">
        <v>261</v>
      </c>
      <c r="AE165" s="16"/>
      <c r="AF165" s="16" t="s">
        <v>46</v>
      </c>
      <c r="AG165" s="16"/>
    </row>
    <row r="166" ht="75.0" customHeight="1">
      <c r="A166" s="9" t="s">
        <v>871</v>
      </c>
      <c r="B166" s="12" t="s">
        <v>872</v>
      </c>
      <c r="C166" s="9" t="s">
        <v>48</v>
      </c>
      <c r="D166" s="10" t="s">
        <v>35</v>
      </c>
      <c r="E166" s="9"/>
      <c r="F166" s="12" t="s">
        <v>879</v>
      </c>
      <c r="G166" s="12" t="s">
        <v>880</v>
      </c>
      <c r="H166" s="24"/>
      <c r="I166" s="16" t="s">
        <v>37</v>
      </c>
      <c r="J166" s="16" t="s">
        <v>92</v>
      </c>
      <c r="K166" s="12" t="s">
        <v>874</v>
      </c>
      <c r="L166" s="12" t="s">
        <v>881</v>
      </c>
      <c r="M166" s="16" t="s">
        <v>41</v>
      </c>
      <c r="N166" s="11" t="s">
        <v>876</v>
      </c>
      <c r="O166" s="11" t="s">
        <v>882</v>
      </c>
      <c r="P166" s="23"/>
      <c r="Q166" s="16"/>
      <c r="R166" s="23"/>
      <c r="S166" s="23"/>
      <c r="T166" s="23"/>
      <c r="U166" s="23"/>
      <c r="V166" s="23"/>
      <c r="W166" s="23"/>
      <c r="X166" s="24"/>
      <c r="Y166" s="9" t="s">
        <v>44</v>
      </c>
      <c r="Z166" s="13" t="str">
        <f t="shared" si="1"/>
        <v>{"id":"M4-NyO-35a-E-1-BR","stimulus":"&lt;p&gt;Se em uma divisão o divisor é {{Q2}}, o quociente é {{T1}} e o resto é {{T2}}, qual é o valor do dividendo?&lt;/p&gt;","template":"&lt;p&gt;O dividendo vale {{response}}.&lt;/p&gt;","hint":"&lt;p&gt;Com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 {{T1}} + {{T2}} = {{A1}}&lt;/p&gt;","seed":{"parameters":[{"name":"Q1","label":null,"min":10,"max":39,"step":1},{"name":"Q2","label":null,"min":4,"max":9,"step":1}],"calculated":[{"name":"T1","label":"{{function}}","function":"math.floor({{Q1}}/{{Q2}})","temp":true},{"name":"T2","label":"{{function}}","function":"{{Q1}}-{{Q2}}*{{T1}}","temp":true},{"name":"A1","label":"{{function}}","function":"{{Q1}}"}],"uniques":true},"algorithm":{"name":"calculateOperation","params":{"method":"equivLiteral","keyboard":"NUMERICAL"}}}</v>
      </c>
      <c r="AA166" s="11" t="s">
        <v>883</v>
      </c>
      <c r="AB166" s="14" t="str">
        <f t="shared" si="2"/>
        <v>M4-NyO-35a-E-1</v>
      </c>
      <c r="AC166" s="14" t="str">
        <f t="shared" si="3"/>
        <v>M4-NyO-35a-E-1-BR</v>
      </c>
      <c r="AD166" s="7" t="s">
        <v>261</v>
      </c>
      <c r="AE166" s="16"/>
      <c r="AF166" s="16" t="s">
        <v>46</v>
      </c>
      <c r="AG166" s="16"/>
    </row>
    <row r="167" ht="75.0" customHeight="1">
      <c r="A167" s="9" t="s">
        <v>871</v>
      </c>
      <c r="B167" s="12" t="s">
        <v>872</v>
      </c>
      <c r="C167" s="9" t="s">
        <v>67</v>
      </c>
      <c r="D167" s="10" t="s">
        <v>35</v>
      </c>
      <c r="E167" s="9"/>
      <c r="F167" s="11" t="s">
        <v>884</v>
      </c>
      <c r="G167" s="11" t="s">
        <v>885</v>
      </c>
      <c r="H167" s="24"/>
      <c r="I167" s="16" t="s">
        <v>37</v>
      </c>
      <c r="J167" s="16" t="s">
        <v>92</v>
      </c>
      <c r="K167" s="11" t="s">
        <v>886</v>
      </c>
      <c r="L167" s="24" t="s">
        <v>887</v>
      </c>
      <c r="M167" s="16" t="s">
        <v>41</v>
      </c>
      <c r="N167" s="11" t="s">
        <v>876</v>
      </c>
      <c r="O167" s="11" t="s">
        <v>888</v>
      </c>
      <c r="P167" s="23"/>
      <c r="Q167" s="16"/>
      <c r="R167" s="23"/>
      <c r="S167" s="23"/>
      <c r="T167" s="23"/>
      <c r="U167" s="23"/>
      <c r="V167" s="23"/>
      <c r="W167" s="23"/>
      <c r="X167" s="24"/>
      <c r="Y167" s="9" t="s">
        <v>44</v>
      </c>
      <c r="Z167" s="13" t="str">
        <f t="shared" si="1"/>
        <v>{"id":"M4-NyO-35a-A-1-BR","stimulus":"&lt;p&gt;Em uma excursão para um acampamento de férias, os estudantes do 4º ano do Ensino Fundamental ocuparam {{Q2}} habitações coletivas com capacidade para {{Q1}} pessoas cada. Ainda, {{Q3}} estudantes ficaram de fora dessas habitações, mas ocupando chalés. Aplique a prova real da divisão para descobrir quantos alunos foram à excursão.&lt;/p&gt;","template":"&lt;p&gt;Foram à excursão {{response}} estudantes.&lt;/p&gt;","hint":"&lt;p&gt;Com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estudantes em cada habitação × {{Q2}} habitações + {{Q3}} estudantes em chalés = {{A1}} estudantes&lt;/p&gt;","seed":{"parameters":[{"name":"Q1","label":null,"min":5,"max":8,"step":1},{"name":"Q2","label":null,"min":6,"max":9,"step":1},{"name":"Q3","label":null,"list":[2,3,4]}],"calculated":[{"name":"A1","label":"{{function}}","function":"{{Q1}}*{{Q2}}+{{Q3}}"}],"uniques":true},"algorithm":{"name":"calculateOperation","params":{"method":"equivLiteral","keyboard":"NUMERICAL"}}}</v>
      </c>
      <c r="AA167" s="11" t="s">
        <v>889</v>
      </c>
      <c r="AB167" s="14" t="str">
        <f t="shared" si="2"/>
        <v>M4-NyO-35a-A-1</v>
      </c>
      <c r="AC167" s="14" t="str">
        <f t="shared" si="3"/>
        <v>M4-NyO-35a-A-1-BR</v>
      </c>
      <c r="AD167" s="7" t="s">
        <v>261</v>
      </c>
      <c r="AE167" s="16"/>
      <c r="AF167" s="16" t="s">
        <v>46</v>
      </c>
      <c r="AG167" s="16"/>
    </row>
    <row r="168" ht="75.0" customHeight="1">
      <c r="A168" s="9" t="s">
        <v>871</v>
      </c>
      <c r="B168" s="12" t="s">
        <v>872</v>
      </c>
      <c r="C168" s="9" t="s">
        <v>67</v>
      </c>
      <c r="D168" s="10" t="s">
        <v>35</v>
      </c>
      <c r="E168" s="9"/>
      <c r="F168" s="11" t="s">
        <v>890</v>
      </c>
      <c r="G168" s="11" t="s">
        <v>891</v>
      </c>
      <c r="H168" s="12"/>
      <c r="I168" s="9" t="s">
        <v>37</v>
      </c>
      <c r="J168" s="9" t="s">
        <v>92</v>
      </c>
      <c r="K168" s="11" t="s">
        <v>892</v>
      </c>
      <c r="L168" s="12" t="s">
        <v>887</v>
      </c>
      <c r="M168" s="9" t="s">
        <v>41</v>
      </c>
      <c r="N168" s="11" t="s">
        <v>876</v>
      </c>
      <c r="O168" s="11" t="s">
        <v>893</v>
      </c>
      <c r="P168" s="23"/>
      <c r="Q168" s="16"/>
      <c r="R168" s="21"/>
      <c r="S168" s="21"/>
      <c r="T168" s="21"/>
      <c r="U168" s="21"/>
      <c r="V168" s="21"/>
      <c r="W168" s="23"/>
      <c r="X168" s="11"/>
      <c r="Y168" s="9" t="s">
        <v>44</v>
      </c>
      <c r="Z168" s="13" t="str">
        <f t="shared" si="1"/>
        <v>{"id":"M4-NyO-35a-A-2-BR","stimulus":"&lt;p&gt;Os avós de Paula organizaram um alomoço para comemorar suas bodas de ouro. No restaurante, {{Q2}} mesas foram preparadas e {{Q1}} convidados sentaram-se em cada uma. No entanto, {{Q3}} membros da família ficaram sem lugar para se sentar. Aplique a prova real da divisão para descobrir quantos convidados foram à comemoração.&lt;/p&gt;","template":"&lt;p&gt;Ao almoço compareceram {{response}} convidados.&lt;/p&gt;","hint":"&lt;p&gt;Com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convidados em cada mesa × {{Q2}} mesas + {{Q3}} convidados sem lugar = {{A1}} pessoas convidadas&lt;/p&gt;","seed":{"parameters":[{"name":"Q1","label":null,"min":5,"max":9,"step":1},{"name":"Q2","label":null,"min":7,"max":9,"step":1},{"name":"Q3","label":null,"list":[2,3,4]}],"calculated":[{"name":"A1","label":"{{function}}","function":"{{Q1}}*{{Q2}}+{{Q3}}"}],"uniques":true},"algorithm":{"name":"calculateOperation","params":{"method":"equivLiteral","keyboard":"NUMERICAL"}}}</v>
      </c>
      <c r="AA168" s="11" t="s">
        <v>894</v>
      </c>
      <c r="AB168" s="14" t="str">
        <f t="shared" si="2"/>
        <v>M4-NyO-35a-A-2</v>
      </c>
      <c r="AC168" s="14" t="str">
        <f t="shared" si="3"/>
        <v>M4-NyO-35a-A-2-BR</v>
      </c>
      <c r="AD168" s="7" t="s">
        <v>261</v>
      </c>
      <c r="AE168" s="16"/>
      <c r="AF168" s="16" t="s">
        <v>46</v>
      </c>
      <c r="AG168" s="16"/>
    </row>
    <row r="169" ht="75.0" customHeight="1">
      <c r="A169" s="9" t="s">
        <v>871</v>
      </c>
      <c r="B169" s="12" t="s">
        <v>872</v>
      </c>
      <c r="C169" s="9" t="s">
        <v>67</v>
      </c>
      <c r="D169" s="10" t="s">
        <v>35</v>
      </c>
      <c r="E169" s="9"/>
      <c r="F169" s="11" t="s">
        <v>895</v>
      </c>
      <c r="G169" s="12" t="s">
        <v>896</v>
      </c>
      <c r="H169" s="12"/>
      <c r="I169" s="9" t="s">
        <v>37</v>
      </c>
      <c r="J169" s="9" t="s">
        <v>92</v>
      </c>
      <c r="K169" s="11" t="s">
        <v>897</v>
      </c>
      <c r="L169" s="12" t="s">
        <v>887</v>
      </c>
      <c r="M169" s="9" t="s">
        <v>41</v>
      </c>
      <c r="N169" s="11" t="s">
        <v>876</v>
      </c>
      <c r="O169" s="11" t="s">
        <v>898</v>
      </c>
      <c r="P169" s="23"/>
      <c r="Q169" s="16"/>
      <c r="R169" s="22"/>
      <c r="S169" s="22"/>
      <c r="T169" s="22"/>
      <c r="U169" s="22"/>
      <c r="V169" s="22"/>
      <c r="W169" s="22"/>
      <c r="X169" s="11"/>
      <c r="Y169" s="9" t="s">
        <v>44</v>
      </c>
      <c r="Z169" s="13" t="str">
        <f t="shared" si="1"/>
        <v>{"id":"M4-NyO-35a-A-3-BR","stimulus":"&lt;p&gt;Um professor inicialmente dividiu a turma em {{Q1}} grupos de {{Q2}} alunos cada um para fazer um projeto sobre animais vertebrados. No entanto, na distribuição, {{Q3}} alunos ficaram sem grupo. Aplique a prova real da divisão para calcular quantos alunos há na sala de aula.&lt;/p&gt;","template":"&lt;p&gt;Há {{response}} alunos.&lt;/p&gt;","hint":"&lt;p&gt;Com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alunos em cada grupo × {{Q1}} grupos + {{Q3}} alunos sem grupo = {{A1}} alunos&lt;/p&gt;","seed":{"parameters":[{"name":"Q1","label":null,"min":4,"max":6,"step":1},{"name":"Q2","label":null,"min":4,"max":6,"step":1},{"name":"Q3","label":null,"list":[2,3]}],"calculated":[{"name":"A1","label":"{{function}}","function":"{{Q1}}*{{Q2}}+{{Q3}}"}],"uniques":true},"algorithm":{"name":"calculateOperation","params":{"method":"equivLiteral","keyboard":"NUMERICAL"}}}</v>
      </c>
      <c r="AA169" s="11" t="s">
        <v>899</v>
      </c>
      <c r="AB169" s="14" t="str">
        <f t="shared" si="2"/>
        <v>M4-NyO-35a-A-3</v>
      </c>
      <c r="AC169" s="14" t="str">
        <f t="shared" si="3"/>
        <v>M4-NyO-35a-A-3-BR</v>
      </c>
      <c r="AD169" s="7" t="s">
        <v>261</v>
      </c>
      <c r="AE169" s="16"/>
      <c r="AF169" s="16" t="s">
        <v>46</v>
      </c>
      <c r="AG169" s="16"/>
    </row>
    <row r="170" ht="75.0" customHeight="1">
      <c r="A170" s="9" t="s">
        <v>900</v>
      </c>
      <c r="B170" s="12" t="s">
        <v>901</v>
      </c>
      <c r="C170" s="9" t="s">
        <v>34</v>
      </c>
      <c r="D170" s="10" t="s">
        <v>35</v>
      </c>
      <c r="E170" s="9"/>
      <c r="F170" s="12" t="s">
        <v>902</v>
      </c>
      <c r="G170" s="12"/>
      <c r="H170" s="12"/>
      <c r="I170" s="9" t="s">
        <v>37</v>
      </c>
      <c r="J170" s="9" t="s">
        <v>391</v>
      </c>
      <c r="K170" s="12" t="s">
        <v>903</v>
      </c>
      <c r="L170" s="12" t="s">
        <v>904</v>
      </c>
      <c r="M170" s="9" t="s">
        <v>41</v>
      </c>
      <c r="N170" s="12" t="s">
        <v>905</v>
      </c>
      <c r="O170" s="11" t="s">
        <v>906</v>
      </c>
      <c r="P170" s="23"/>
      <c r="Q170" s="16"/>
      <c r="R170" s="22"/>
      <c r="S170" s="22"/>
      <c r="T170" s="22"/>
      <c r="U170" s="22"/>
      <c r="V170" s="21"/>
      <c r="W170" s="23"/>
      <c r="X170" s="16"/>
      <c r="Y170" s="9" t="s">
        <v>44</v>
      </c>
      <c r="Z170" s="13" t="str">
        <f t="shared" si="1"/>
        <v>{"id":"M4-NyO-35b-I-1-BR","stimulus":"&lt;p&gt;Na divisão a seguir, qual é o valor de ⬤?&lt;/p&gt;&lt;p style=\"text-align: center\"&gt;⬤ : {{Q2}} = {{Q1}}&lt;/p&gt;","hint":"&lt;p&gt;A prova real da divisão diz que:&lt;/p&gt;&lt;p style=\"text-align: center\"&gt;dividendo = divisor × quociente + resto&lt;/p&gt;","feedback":"&lt;p&gt;A prova real da divisão diz que:&lt;/p&gt;&lt;p style=\"text-align: center\"&gt;dividendo = divisor × quociente + resto&lt;/p&gt;&lt;p&gt;Portanto:&lt;/p&gt;&lt;p style=\"text-align: center\"&gt;⬤ = {{Q2}} × {{Q1}} = {{T1}}&lt;/p&gt;","seed":{"parameters":[{"name":"Q1","label":null,"list":[5,6,7,8,9]},{"name":"Q2","label":null,"list":[2,3,4]}],"calculated":[{"name":"T1","label":"{{function}}","function":"{{Q1}}*{{Q2}}","temp":true},{"name":"A1","label":"⬤ = {{function}}","function":"{{Q1}}*{{Q2}}"},{"name":"A2","label":"⬤ = {{function}}","function":"math.floor({{Q1}}/{{Q2}})","incorrect":true},{"name":"A3","label":"⬤ = {{function}}","function":"{{Q1}}+{{Q2}}","incorrect":true},{"name":"A4","label":"⬤ = {{function}}","function":"math.abs({{Q1}}-{{Q2}})","incorrect":true}],"uniques":true},"algorithm":{"name":"trueFalse","template":"Multiple choice – standard","params":{"countCorrect":1,"countIncorrect":2,"showCheckIcon":false,"columns":3}}}</v>
      </c>
      <c r="AA170" s="11" t="s">
        <v>907</v>
      </c>
      <c r="AB170" s="14" t="str">
        <f t="shared" si="2"/>
        <v>M4-NyO-35b-I-1</v>
      </c>
      <c r="AC170" s="14" t="str">
        <f t="shared" si="3"/>
        <v>M4-NyO-35b-I-1-BR</v>
      </c>
      <c r="AD170" s="7" t="s">
        <v>261</v>
      </c>
      <c r="AE170" s="16"/>
      <c r="AF170" s="16" t="s">
        <v>46</v>
      </c>
      <c r="AG170" s="16"/>
    </row>
    <row r="171" ht="75.0" customHeight="1">
      <c r="A171" s="9" t="s">
        <v>900</v>
      </c>
      <c r="B171" s="12" t="s">
        <v>901</v>
      </c>
      <c r="C171" s="9" t="s">
        <v>34</v>
      </c>
      <c r="D171" s="10" t="s">
        <v>35</v>
      </c>
      <c r="E171" s="9"/>
      <c r="F171" s="11" t="s">
        <v>908</v>
      </c>
      <c r="G171" s="12"/>
      <c r="H171" s="12"/>
      <c r="I171" s="9" t="s">
        <v>37</v>
      </c>
      <c r="J171" s="9" t="s">
        <v>391</v>
      </c>
      <c r="K171" s="12" t="s">
        <v>909</v>
      </c>
      <c r="L171" s="11" t="s">
        <v>910</v>
      </c>
      <c r="M171" s="9" t="s">
        <v>41</v>
      </c>
      <c r="N171" s="12" t="s">
        <v>905</v>
      </c>
      <c r="O171" s="11" t="s">
        <v>911</v>
      </c>
      <c r="P171" s="23"/>
      <c r="Q171" s="16"/>
      <c r="R171" s="22"/>
      <c r="S171" s="22"/>
      <c r="T171" s="22"/>
      <c r="U171" s="22"/>
      <c r="V171" s="21"/>
      <c r="W171" s="23"/>
      <c r="X171" s="16"/>
      <c r="Y171" s="9" t="s">
        <v>44</v>
      </c>
      <c r="Z171" s="13" t="str">
        <f t="shared" si="1"/>
        <v>{"id":"M4-NyO-35b-I-2-BR","stimulus":"&lt;p&gt;Na divisão a seguir, qual é o valor de ⬤?&lt;/p&gt;&lt;p style=\"text-align: center\"&gt;{{T1}} : ⬤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{{Q1}}.&lt;/p&gt;","seed":{"parameters":[{"name":"Q1","label":null,"min":10,"max":30,"step":1},{"name":"Q2","label":null,"min":2,"max":9,"step":1}],"calculated":[{"name":"T1","label":"{{function}}","function":"{{Q1}}*{{Q2}}","temp":true},{"name":"A1","label":"⬤ = {{Q2}}","function":"{{Q2}}"},{"name":"A2","label":"⬤ = {{function}}","function":"{{Q1}}+1","incorrect":true},{"name":"A3","label":"⬤ = {{function}}","function":"{{Q1}}-1","incorrect":true},{"name":"A4","label":"⬤ = {{function}}","function":"{{Q2}}+1","incorrect":true}],"uniques":true},"algorithm":{"name":"trueFalse","template":"Multiple choice – standard","params":{"countCorrect":1,"countIncorrect":2,"showCheckIcon":false,"columns":3}}}</v>
      </c>
      <c r="AA171" s="11" t="s">
        <v>912</v>
      </c>
      <c r="AB171" s="14" t="str">
        <f t="shared" si="2"/>
        <v>M4-NyO-35b-I-2</v>
      </c>
      <c r="AC171" s="14" t="str">
        <f t="shared" si="3"/>
        <v>M4-NyO-35b-I-2-BR</v>
      </c>
      <c r="AD171" s="7" t="s">
        <v>261</v>
      </c>
      <c r="AE171" s="16"/>
      <c r="AF171" s="16" t="s">
        <v>46</v>
      </c>
      <c r="AG171" s="16"/>
    </row>
    <row r="172" ht="75.0" customHeight="1">
      <c r="A172" s="9" t="s">
        <v>900</v>
      </c>
      <c r="B172" s="12" t="s">
        <v>901</v>
      </c>
      <c r="C172" s="9" t="s">
        <v>48</v>
      </c>
      <c r="D172" s="10" t="s">
        <v>35</v>
      </c>
      <c r="E172" s="9"/>
      <c r="F172" s="12" t="s">
        <v>913</v>
      </c>
      <c r="G172" s="12" t="s">
        <v>914</v>
      </c>
      <c r="H172" s="12"/>
      <c r="I172" s="9" t="s">
        <v>37</v>
      </c>
      <c r="J172" s="9" t="s">
        <v>92</v>
      </c>
      <c r="K172" s="12" t="s">
        <v>915</v>
      </c>
      <c r="L172" s="12" t="s">
        <v>712</v>
      </c>
      <c r="M172" s="9" t="s">
        <v>41</v>
      </c>
      <c r="N172" s="12" t="s">
        <v>905</v>
      </c>
      <c r="O172" s="11" t="s">
        <v>916</v>
      </c>
      <c r="P172" s="23"/>
      <c r="Q172" s="16"/>
      <c r="R172" s="22"/>
      <c r="S172" s="22"/>
      <c r="T172" s="22"/>
      <c r="U172" s="22"/>
      <c r="V172" s="21"/>
      <c r="W172" s="23"/>
      <c r="X172" s="16"/>
      <c r="Y172" s="9" t="s">
        <v>44</v>
      </c>
      <c r="Z172" s="13" t="str">
        <f t="shared" si="1"/>
        <v>{"id":"M4-NyO-35b-E-1-BR","stimulus":"&lt;p&gt;Complete a seguinte divisão.&lt;/p&gt;","template":"&lt;p style=\"text-align: center\"&gt;{{response}} : {{Q2}}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 = {{Q2}} × {{Q1}} = {{A1}}&lt;/p&gt;","seed":{"parameters":[{"name":"Q1","label":null,"min":10,"max":50,"step":1},{"name":"Q2","label":null,"min":2,"max":9,"step":1}],"calculated":[{"name":"A1","label":"{{function}}","function":"{{Q1}}*{{Q2}}"}],"uniques":true},"algorithm":{"name":"calculateOperation","params":{"method":"equivLiteral","keyboard":"NUMERICAL"}}}</v>
      </c>
      <c r="AA172" s="11" t="s">
        <v>917</v>
      </c>
      <c r="AB172" s="14" t="str">
        <f t="shared" si="2"/>
        <v>M4-NyO-35b-E-1</v>
      </c>
      <c r="AC172" s="14" t="str">
        <f t="shared" si="3"/>
        <v>M4-NyO-35b-E-1-BR</v>
      </c>
      <c r="AD172" s="7" t="s">
        <v>261</v>
      </c>
      <c r="AE172" s="16"/>
      <c r="AF172" s="16" t="s">
        <v>46</v>
      </c>
      <c r="AG172" s="16"/>
    </row>
    <row r="173" ht="75.0" customHeight="1">
      <c r="A173" s="9" t="s">
        <v>900</v>
      </c>
      <c r="B173" s="12" t="s">
        <v>901</v>
      </c>
      <c r="C173" s="9" t="s">
        <v>48</v>
      </c>
      <c r="D173" s="10" t="s">
        <v>35</v>
      </c>
      <c r="E173" s="9"/>
      <c r="F173" s="12" t="s">
        <v>913</v>
      </c>
      <c r="G173" s="12" t="s">
        <v>918</v>
      </c>
      <c r="H173" s="12"/>
      <c r="I173" s="9" t="s">
        <v>37</v>
      </c>
      <c r="J173" s="9" t="s">
        <v>92</v>
      </c>
      <c r="K173" s="12" t="s">
        <v>915</v>
      </c>
      <c r="L173" s="12" t="s">
        <v>919</v>
      </c>
      <c r="M173" s="9" t="s">
        <v>41</v>
      </c>
      <c r="N173" s="12" t="s">
        <v>905</v>
      </c>
      <c r="O173" s="11" t="s">
        <v>920</v>
      </c>
      <c r="P173" s="23"/>
      <c r="Q173" s="16"/>
      <c r="R173" s="22"/>
      <c r="S173" s="22"/>
      <c r="T173" s="22"/>
      <c r="U173" s="22"/>
      <c r="V173" s="21"/>
      <c r="W173" s="21"/>
      <c r="X173" s="16"/>
      <c r="Y173" s="9" t="s">
        <v>44</v>
      </c>
      <c r="Z173" s="13" t="str">
        <f t="shared" si="1"/>
        <v>{"id":"M4-NyO-35b-E-2-BR","stimulus":"&lt;p&gt;Complete a seguinte divisão.&lt;/p&gt;","template":"&lt;p style=\"text-align: center\"&gt;{{T1}} : {{response}}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50,"step":1},{"name":"Q2","label":null,"min":2,"max":9,"step":1}],"calculated":[{"name":"T1","label":"{{function}}","function":"{{Q1}}*{{Q2}}","temp":true},{"name":"A1","label":"{{function}}","function":"{{Q2}}"}],"uniques":true},"algorithm":{"name":"calculateOperation","params":{"method":"equivLiteral","keyboard":"NUMERICAL"}}}</v>
      </c>
      <c r="AA173" s="11" t="s">
        <v>921</v>
      </c>
      <c r="AB173" s="14" t="str">
        <f t="shared" si="2"/>
        <v>M4-NyO-35b-E-2</v>
      </c>
      <c r="AC173" s="14" t="str">
        <f t="shared" si="3"/>
        <v>M4-NyO-35b-E-2-BR</v>
      </c>
      <c r="AD173" s="7" t="s">
        <v>261</v>
      </c>
      <c r="AE173" s="16"/>
      <c r="AF173" s="16" t="s">
        <v>46</v>
      </c>
      <c r="AG173" s="16"/>
    </row>
    <row r="174" ht="75.0" customHeight="1">
      <c r="A174" s="9" t="s">
        <v>900</v>
      </c>
      <c r="B174" s="12" t="s">
        <v>901</v>
      </c>
      <c r="C174" s="9" t="s">
        <v>67</v>
      </c>
      <c r="D174" s="10" t="s">
        <v>35</v>
      </c>
      <c r="E174" s="9"/>
      <c r="F174" s="11" t="s">
        <v>922</v>
      </c>
      <c r="G174" s="12" t="s">
        <v>923</v>
      </c>
      <c r="H174" s="12"/>
      <c r="I174" s="9" t="s">
        <v>37</v>
      </c>
      <c r="J174" s="9" t="s">
        <v>92</v>
      </c>
      <c r="K174" s="12" t="s">
        <v>924</v>
      </c>
      <c r="L174" s="12" t="s">
        <v>712</v>
      </c>
      <c r="M174" s="9" t="s">
        <v>41</v>
      </c>
      <c r="N174" s="11" t="s">
        <v>925</v>
      </c>
      <c r="O174" s="11" t="s">
        <v>926</v>
      </c>
      <c r="P174" s="23"/>
      <c r="Q174" s="16"/>
      <c r="R174" s="23"/>
      <c r="S174" s="23"/>
      <c r="T174" s="23"/>
      <c r="U174" s="23"/>
      <c r="V174" s="23"/>
      <c r="W174" s="23"/>
      <c r="X174" s="16"/>
      <c r="Y174" s="9" t="s">
        <v>44</v>
      </c>
      <c r="Z174" s="13" t="str">
        <f t="shared" si="1"/>
        <v>{"id":"M4-NyO-35b-A-1-BR","stimulus":"&lt;p&gt;Mário dividiu sua coleção de moedas antigas em {{Q1}} caixas, nas quais ele guardou {{Q2}} moedas em cada uma. Quantas moedas Mário tem no total?&lt;/p&gt;","template":"&lt;p&gt;Ele tem {{response}} moedas.&lt;/p&gt;","hint":"&lt;p&gt;De acordo com o enunciado, tem-se:&lt;/p&gt;&lt;p style=\"text-align: center\"&gt;... : {{Q1}} caixas = {{Q2}} moedas em cada caixa&lt;/p&gt;","feedback":"&lt;p&gt;De acordo com o enunciado, tem-se:&lt;/p&gt;&lt;p style=\"text-align: center\"&gt;... : {{Q1}} caixas = {{Q2}} moedas em cada caixa&lt;/p&gt;&lt;p&gt;Aplicando a prova real da divisão, tem-se:&lt;/p&gt;&lt;p style=\"text-align: center\"&gt;dividendo = divisor × quociente + resto&lt;/p&gt;&lt;p&gt;Portanto, o número de moedas que Mário tem é:&lt;/p&gt;&lt;p style=\"text-align: center\"&gt;dividendo = {{Q1}} × {{Q2}} = {{T1}}&lt;/p&gt;","seed":{"parameters":[{"name":"Q1","label":null,"min":2,"max":9,"step":1},{"name":"Q2","label":null,"min":5,"max":10,"step":1}],"calculated":[{"name":"T1","label":"{{function}}","function":"{{Q1}}*{{Q2}}","temp":true},{"name":"A1","label":"{{function}}","function":"{{Q1}}*{{Q2}}"}],"uniques":true},"algorithm":{"name":"calculateOperation","params":{"method":"equivLiteral","keyboard":"NUMERICAL"}}}</v>
      </c>
      <c r="AA174" s="11" t="s">
        <v>927</v>
      </c>
      <c r="AB174" s="14" t="str">
        <f t="shared" si="2"/>
        <v>M4-NyO-35b-A-1</v>
      </c>
      <c r="AC174" s="14" t="str">
        <f t="shared" si="3"/>
        <v>M4-NyO-35b-A-1-BR</v>
      </c>
      <c r="AD174" s="7" t="s">
        <v>261</v>
      </c>
      <c r="AE174" s="16"/>
      <c r="AF174" s="16" t="s">
        <v>46</v>
      </c>
      <c r="AG174" s="16"/>
    </row>
    <row r="175" ht="75.0" customHeight="1">
      <c r="A175" s="9" t="s">
        <v>900</v>
      </c>
      <c r="B175" s="12" t="s">
        <v>901</v>
      </c>
      <c r="C175" s="9" t="s">
        <v>67</v>
      </c>
      <c r="D175" s="10" t="s">
        <v>35</v>
      </c>
      <c r="E175" s="9"/>
      <c r="F175" s="11" t="s">
        <v>928</v>
      </c>
      <c r="G175" s="11" t="s">
        <v>929</v>
      </c>
      <c r="H175" s="12"/>
      <c r="I175" s="9" t="s">
        <v>37</v>
      </c>
      <c r="J175" s="9" t="s">
        <v>92</v>
      </c>
      <c r="K175" s="12" t="s">
        <v>930</v>
      </c>
      <c r="L175" s="12" t="s">
        <v>712</v>
      </c>
      <c r="M175" s="9" t="s">
        <v>41</v>
      </c>
      <c r="N175" s="11" t="s">
        <v>931</v>
      </c>
      <c r="O175" s="11" t="s">
        <v>932</v>
      </c>
      <c r="P175" s="23"/>
      <c r="Q175" s="16"/>
      <c r="R175" s="23"/>
      <c r="S175" s="23"/>
      <c r="T175" s="23"/>
      <c r="U175" s="23"/>
      <c r="V175" s="23"/>
      <c r="W175" s="23"/>
      <c r="X175" s="16"/>
      <c r="Y175" s="9" t="s">
        <v>44</v>
      </c>
      <c r="Z175" s="13" t="str">
        <f t="shared" si="1"/>
        <v>{"id":"M4-NyO-35b-A-2-BR","stimulus":"&lt;p&gt;Na sua festa de aniversário, Carolina distribuiu saquinhos surpresa para seus {{Q1}} amigos. Quantos saquinhos Carolina precisou comprar se cada amigo recebeu {{Q2}} deles?&lt;/p&gt;","template":"&lt;p&gt;Carolina comprou {{response}} saquinhos surpresa.&lt;/p&gt;","hint":"&lt;p&gt;De acordo com o enunciado, tem-se:&lt;/p&gt;&lt;p style=\"text-align: center\"&gt;... : {{Q1}} amigos = {{Q2}} saquinhos surpresa por amigo&lt;/p&gt;","feedback":"&lt;p&gt;De acordo com o enunciado, tem-se:&lt;/p&gt;&lt;p style=\"text-align: center\"&gt;... : {{Q1}} amigos = {{Q2}} saquinhos surpresa por amigo&lt;/p&gt;&lt;p&gt;Aplicando a prova real da divisão, tem-se:&lt;/p&gt;&lt;p style=\"text-align: center\"&gt;dividendo = divisor × quociente + resto&lt;/p&gt;&lt;p&gt;Portanto, o número de saquinhos surpresa é:&lt;/p&gt;&lt;p style=\"text-align: center\"&gt;dividendo = {{Q1}} × {{Q2}} = {{T1}}&lt;/p&gt;","seed":{"parameters":[{"name":"Q1","label":null,"min":3,"max":20,"step":1},{"name":"Q2","label":null,"min":2,"max":10,"step":1}],"calculated":[{"name":"T1","label":"{{function}}","function":"{{Q1}}*{{Q2}}","temp":true},{"name":"A1","label":"{{function}}","function":"{{Q1}}*{{Q2}}"}],"uniques":true},"algorithm":{"name":"calculateOperation","params":{"method":"equivLiteral","keyboard":"NUMERICAL"}}}</v>
      </c>
      <c r="AA175" s="11" t="s">
        <v>933</v>
      </c>
      <c r="AB175" s="14" t="str">
        <f t="shared" si="2"/>
        <v>M4-NyO-35b-A-2</v>
      </c>
      <c r="AC175" s="14" t="str">
        <f t="shared" si="3"/>
        <v>M4-NyO-35b-A-2-BR</v>
      </c>
      <c r="AD175" s="7" t="s">
        <v>261</v>
      </c>
      <c r="AE175" s="16"/>
      <c r="AF175" s="16" t="s">
        <v>46</v>
      </c>
      <c r="AG175" s="16"/>
    </row>
    <row r="176" ht="75.0" customHeight="1">
      <c r="A176" s="9" t="s">
        <v>900</v>
      </c>
      <c r="B176" s="12" t="s">
        <v>901</v>
      </c>
      <c r="C176" s="9" t="s">
        <v>67</v>
      </c>
      <c r="D176" s="10" t="s">
        <v>35</v>
      </c>
      <c r="E176" s="9"/>
      <c r="F176" s="11" t="s">
        <v>934</v>
      </c>
      <c r="G176" s="12" t="s">
        <v>935</v>
      </c>
      <c r="H176" s="12"/>
      <c r="I176" s="9" t="s">
        <v>37</v>
      </c>
      <c r="J176" s="9" t="s">
        <v>92</v>
      </c>
      <c r="K176" s="12" t="s">
        <v>936</v>
      </c>
      <c r="L176" s="12" t="s">
        <v>712</v>
      </c>
      <c r="M176" s="9" t="s">
        <v>41</v>
      </c>
      <c r="N176" s="11" t="s">
        <v>937</v>
      </c>
      <c r="O176" s="11" t="s">
        <v>938</v>
      </c>
      <c r="P176" s="23"/>
      <c r="Q176" s="16"/>
      <c r="R176" s="23"/>
      <c r="S176" s="23"/>
      <c r="T176" s="23"/>
      <c r="U176" s="23"/>
      <c r="V176" s="23"/>
      <c r="W176" s="23"/>
      <c r="X176" s="16"/>
      <c r="Y176" s="9" t="s">
        <v>44</v>
      </c>
      <c r="Z176" s="13" t="str">
        <f t="shared" si="1"/>
        <v>{"id":"M4-NyO-35b-A-3-BR","stimulus":"&lt;p&gt;Em uma floricultura chegaram {{Q1}} clientes em busca de um buquê. Como não havia flores suficientes para todos, o proprietário as distribuiu igualmente e colocou {{Q2}} em cada buquê. Quantas flores havia na floricultura&lt;/p&gt;","template":"&lt;p&gt;Havia {{response}} flores.&lt;/p&gt;","hint":"&lt;p&gt;De acordo com o enunciado, tem-se:&lt;/p&gt;&lt;p style=\"text-align: center\"&gt;... : {{Q1}} clientes = {{Q2}} flores para cada cliente&lt;/p&gt;","feedback":"&lt;p&gt;De acordo com o enunciado, tem-se:&lt;/p&gt;&lt;p style=\"text-align: center\"&gt;... : {{Q1}} clientes = {{Q2}} flores para cada buquê&lt;/p&gt;&lt;p&gt;Aplicando a prova real da divisão, tem-se:&lt;/p&gt;&lt;p style=\"text-align: center\"&gt;dividendo = divisor × quociente + resto&lt;/p&gt;&lt;p&gt;Portanto, o número de flores é:&lt;/p&gt;&lt;p style=\"text-align: center\"&gt;dividendo = {{Q1}} × {{Q2}} = {{T1}}&lt;/p&gt;","seed":{"parameters":[{"name":"Q1","label":null,"min":2,"max":8,"step":1},{"name":"Q2","label":null,"min":5,"max":20,"step":1}],"calculated":[{"name":"T1","label":"{{function}}","function":"{{Q1}}*{{Q2}}","temp":true},{"name":"A1","label":"{{function}}","function":"{{Q1}}*{{Q2}}"}],"uniques":true},"algorithm":{"name":"calculateOperation","params":{"method":"equivLiteral","keyboard":"NUMERICAL"}}}</v>
      </c>
      <c r="AA176" s="11" t="s">
        <v>939</v>
      </c>
      <c r="AB176" s="14" t="str">
        <f t="shared" si="2"/>
        <v>M4-NyO-35b-A-3</v>
      </c>
      <c r="AC176" s="14" t="str">
        <f t="shared" si="3"/>
        <v>M4-NyO-35b-A-3-BR</v>
      </c>
      <c r="AD176" s="7" t="s">
        <v>261</v>
      </c>
      <c r="AE176" s="16"/>
      <c r="AF176" s="16" t="s">
        <v>46</v>
      </c>
      <c r="AG176" s="16"/>
    </row>
    <row r="177" ht="75.0" customHeight="1">
      <c r="A177" s="9" t="s">
        <v>940</v>
      </c>
      <c r="B177" s="12" t="s">
        <v>941</v>
      </c>
      <c r="C177" s="9" t="s">
        <v>34</v>
      </c>
      <c r="D177" s="10" t="s">
        <v>35</v>
      </c>
      <c r="E177" s="9"/>
      <c r="F177" s="12" t="s">
        <v>942</v>
      </c>
      <c r="G177" s="11" t="s">
        <v>943</v>
      </c>
      <c r="H177" s="12"/>
      <c r="I177" s="9" t="s">
        <v>37</v>
      </c>
      <c r="J177" s="9" t="s">
        <v>944</v>
      </c>
      <c r="K177" s="12" t="s">
        <v>945</v>
      </c>
      <c r="L177" s="11" t="s">
        <v>946</v>
      </c>
      <c r="M177" s="9" t="s">
        <v>41</v>
      </c>
      <c r="N177" s="12" t="s">
        <v>947</v>
      </c>
      <c r="O177" s="24" t="s">
        <v>948</v>
      </c>
      <c r="P177" s="23"/>
      <c r="Q177" s="16"/>
      <c r="R177" s="23"/>
      <c r="S177" s="23"/>
      <c r="T177" s="23"/>
      <c r="U177" s="23"/>
      <c r="V177" s="23"/>
      <c r="W177" s="23"/>
      <c r="X177" s="16"/>
      <c r="Y177" s="9" t="s">
        <v>44</v>
      </c>
      <c r="Z177" s="13" t="str">
        <f t="shared" si="1"/>
        <v>{"id":"M4-NyO-18a-I-1-BR","stimulus":"&lt;p&gt;Selecione o quociente e o resto da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list":[4,5,6,7,8,9]},{"name":"Q2","label":null,"min":10,"max":99,"step":1},{"name":"Q3","label":null,"list":[1,2,3]},{"name":"Q4","label":null,"list":[1,2,3]}],"calculated":[{"name":"T1","label":"{{function}}","function":"{{Q1}}*{{Q2}}+{{Q3}}","temp":true},{"name":"A1","label":"{{function}}","function":"{{Q2}}","group":1},{"name":"A2","label":"{{function}}","function":"{{Q2}}+10","group":1,"incorrect":true},{"name":"A3","label":"{{function}}","function":"{{Q2}}-10","group":1,"incorrect":true},{"name":"A4","label":"{{function}}","function":"{{Q3}}","group":2},{"name":"A5","label":"{{function}}","function":"{{Q4}}","group":2,"incorrect":true},{"name":"A6","label":"{{function}}","function":"0","group":2,"incorrect":true}],"uniques":true},"algorithm":{"name":"groupResponses","template":"Cloze with drop down"}}</v>
      </c>
      <c r="AA177" s="11" t="s">
        <v>949</v>
      </c>
      <c r="AB177" s="14" t="str">
        <f t="shared" si="2"/>
        <v>M4-NyO-18a-I-1</v>
      </c>
      <c r="AC177" s="14" t="str">
        <f t="shared" si="3"/>
        <v>M4-NyO-18a-I-1-BR</v>
      </c>
      <c r="AD177" s="7" t="s">
        <v>261</v>
      </c>
      <c r="AE177" s="16"/>
      <c r="AF177" s="16" t="s">
        <v>46</v>
      </c>
      <c r="AG177" s="7" t="s">
        <v>47</v>
      </c>
    </row>
    <row r="178" ht="75.0" customHeight="1">
      <c r="A178" s="9" t="s">
        <v>940</v>
      </c>
      <c r="B178" s="12" t="s">
        <v>941</v>
      </c>
      <c r="C178" s="9" t="s">
        <v>48</v>
      </c>
      <c r="D178" s="10" t="s">
        <v>35</v>
      </c>
      <c r="E178" s="9"/>
      <c r="F178" s="12" t="s">
        <v>950</v>
      </c>
      <c r="G178" s="12" t="s">
        <v>951</v>
      </c>
      <c r="H178" s="12"/>
      <c r="I178" s="9" t="s">
        <v>37</v>
      </c>
      <c r="J178" s="9" t="s">
        <v>92</v>
      </c>
      <c r="K178" s="12" t="s">
        <v>952</v>
      </c>
      <c r="L178" s="12" t="s">
        <v>953</v>
      </c>
      <c r="M178" s="9" t="s">
        <v>41</v>
      </c>
      <c r="N178" s="12" t="s">
        <v>947</v>
      </c>
      <c r="O178" s="24" t="s">
        <v>948</v>
      </c>
      <c r="P178" s="23"/>
      <c r="Q178" s="16"/>
      <c r="R178" s="23"/>
      <c r="S178" s="23"/>
      <c r="T178" s="23"/>
      <c r="U178" s="23"/>
      <c r="V178" s="23"/>
      <c r="W178" s="23"/>
      <c r="X178" s="16"/>
      <c r="Y178" s="9" t="s">
        <v>44</v>
      </c>
      <c r="Z178" s="13" t="str">
        <f t="shared" si="1"/>
        <v>{"id":"M4-NyO-18a-E-1-BR","stimulus":"&lt;p&gt;Calcule a divisão.&lt;/p&gt;","template":"&lt;p style=\"text-align: center\"&gt;{{T1}} : {{Q1}} = {{response}} , resto = {{response}}&lt;/p&gt;","hint":"&lt;p&gt;Divida o dividendo pelo divisor.&lt;/p&gt;","feedback":"&lt;p&gt;A divisão é uma repartição do dividendo em tantas partes iguais quantas forem indicadas pelo divisor.&lt;/p&gt;","seed":{"parameters":[{"name":"Q1","label":null,"list":[4,5,6,7,8,9]},{"name":"Q2","label":null,"min":10,"max":99,"step":1},{"name":"Q3","label":null,"list":[1,2,3]}],"calculated":[{"name":"T1","label":"{{function}}","function":"{{Q1}}*{{Q2}}+{{Q3}}","temp":true},{"name":"A1","label":"{{function}}","function":"{{Q2}}"},{"name":"A2","label":"{{function}}","function":"{{Q3}}"}],"uniques":true},"algorithm":{"name":"calculateOperation","params":{"method":"equivLiteral","keyboard":"NUMERICAL"}}}</v>
      </c>
      <c r="AA178" s="11" t="s">
        <v>954</v>
      </c>
      <c r="AB178" s="14" t="str">
        <f t="shared" si="2"/>
        <v>M4-NyO-18a-E-1</v>
      </c>
      <c r="AC178" s="14" t="str">
        <f t="shared" si="3"/>
        <v>M4-NyO-18a-E-1-BR</v>
      </c>
      <c r="AD178" s="7" t="s">
        <v>261</v>
      </c>
      <c r="AE178" s="16"/>
      <c r="AF178" s="16" t="s">
        <v>46</v>
      </c>
      <c r="AG178" s="7" t="s">
        <v>47</v>
      </c>
    </row>
    <row r="179" ht="75.0" customHeight="1">
      <c r="A179" s="9" t="s">
        <v>940</v>
      </c>
      <c r="B179" s="12" t="s">
        <v>941</v>
      </c>
      <c r="C179" s="9" t="s">
        <v>67</v>
      </c>
      <c r="D179" s="10" t="s">
        <v>35</v>
      </c>
      <c r="E179" s="9"/>
      <c r="F179" s="11" t="s">
        <v>955</v>
      </c>
      <c r="G179" s="12" t="s">
        <v>956</v>
      </c>
      <c r="H179" s="12"/>
      <c r="I179" s="9" t="s">
        <v>37</v>
      </c>
      <c r="J179" s="9" t="s">
        <v>92</v>
      </c>
      <c r="K179" s="12" t="s">
        <v>957</v>
      </c>
      <c r="L179" s="12" t="s">
        <v>958</v>
      </c>
      <c r="M179" s="9" t="s">
        <v>41</v>
      </c>
      <c r="N179" s="12" t="s">
        <v>947</v>
      </c>
      <c r="O179" s="24" t="s">
        <v>948</v>
      </c>
      <c r="P179" s="23"/>
      <c r="Q179" s="16"/>
      <c r="R179" s="23"/>
      <c r="S179" s="23"/>
      <c r="T179" s="23"/>
      <c r="U179" s="23"/>
      <c r="V179" s="23"/>
      <c r="W179" s="23"/>
      <c r="X179" s="16"/>
      <c r="Y179" s="9" t="s">
        <v>44</v>
      </c>
      <c r="Z179" s="13" t="str">
        <f t="shared" si="1"/>
        <v>{"id":"M4-NyO-18a-A-1-BR","stimulus":"&lt;p&gt;Em uma classe de robótica há {{T1}} blocos de construção. Para fazer um robô programável para cada aluno, foram usados ​{{Q1}} blocos em cada robô. Quantos robôs foram construídos? Quantos blocos sobraram?&lt;/p&gt;","template":"&lt;p&gt;Foram construídos {{response}} robôs e sobraram {{response}} blocos.&lt;/p&gt;","hint":"&lt;p&gt;Divida o dividendo pelo divisor.&lt;/p&gt;","feedback":"&lt;p&gt;A divisão é uma repartição do dividendo em tantas partes iguais quantas forem indicadas pelo divisor.&lt;/p&gt;","seed":{"parameters":[{"name":"Q1","label":null,"list":[4,5,6]},{"name":"Q2","label":null,"min":10,"max":50,"step":1},{"name":"Q3","label":null,"list":[2,3]}],"calculated":[{"name":"T1","label":"{{function}}","function":"{{Q1}}*{{Q2}}+{{Q3}}","temp":true},{"name":"A1","label":"{{function}}","function":"{{Q2}}"},{"name":"A2","label":"{{function}}","function":"{{Q3}}"}],"uniques":true},"algorithm":{"name":"calculateOperation","params":{"method":"equivLiteral","keyboard":"NUMERICAL"}}}</v>
      </c>
      <c r="AA179" s="11" t="s">
        <v>959</v>
      </c>
      <c r="AB179" s="14" t="str">
        <f t="shared" si="2"/>
        <v>M4-NyO-18a-A-1</v>
      </c>
      <c r="AC179" s="14" t="str">
        <f t="shared" si="3"/>
        <v>M4-NyO-18a-A-1-BR</v>
      </c>
      <c r="AD179" s="7" t="s">
        <v>261</v>
      </c>
      <c r="AE179" s="16"/>
      <c r="AF179" s="16" t="s">
        <v>46</v>
      </c>
      <c r="AG179" s="7" t="s">
        <v>47</v>
      </c>
    </row>
    <row r="180" ht="75.0" customHeight="1">
      <c r="A180" s="9" t="s">
        <v>940</v>
      </c>
      <c r="B180" s="12" t="s">
        <v>941</v>
      </c>
      <c r="C180" s="9" t="s">
        <v>67</v>
      </c>
      <c r="D180" s="10" t="s">
        <v>35</v>
      </c>
      <c r="E180" s="9"/>
      <c r="F180" s="11" t="s">
        <v>960</v>
      </c>
      <c r="G180" s="11" t="s">
        <v>961</v>
      </c>
      <c r="H180" s="12"/>
      <c r="I180" s="9" t="s">
        <v>37</v>
      </c>
      <c r="J180" s="9" t="s">
        <v>92</v>
      </c>
      <c r="K180" s="12" t="s">
        <v>962</v>
      </c>
      <c r="L180" s="12" t="s">
        <v>953</v>
      </c>
      <c r="M180" s="9" t="s">
        <v>41</v>
      </c>
      <c r="N180" s="12" t="s">
        <v>947</v>
      </c>
      <c r="O180" s="12" t="s">
        <v>948</v>
      </c>
      <c r="P180" s="23"/>
      <c r="Q180" s="16"/>
      <c r="R180" s="22"/>
      <c r="S180" s="22"/>
      <c r="T180" s="23"/>
      <c r="U180" s="22"/>
      <c r="V180" s="22"/>
      <c r="W180" s="21"/>
      <c r="X180" s="16"/>
      <c r="Y180" s="9" t="s">
        <v>44</v>
      </c>
      <c r="Z180" s="13" t="str">
        <f t="shared" si="1"/>
        <v>{"id":"M4-NyO-18a-A-2-BR","stimulus":"&lt;p&gt;Para organizar uma visita ao Museu de Ciências Naturais, os monitores dividiram {{T1}} alunos em {{Q1}} grupos. Quantos alunos há por grupo? Quantos ficaram de fora dessa divisão?&lt;/p&gt;","template":"&lt;p&gt;Em cada grupo há {{response}} alunos, enquanto {{response}} alunos precisaram ser redistribuídos entre os grupos.&lt;/p&gt;","hint":"&lt;p&gt;Divida o dividendo pelo divisor.&lt;/p&gt;","feedback":"&lt;p&gt;A divisão é uma repartição do dividendo em tantas partes iguais quantas forem indicadas pelo divisor.&lt;/p&gt;","seed":{"parameters":[{"name":"Q1","label":null,"min":4,"max":9,"step":1},{"name":"Q2","label":null,"min":20,"max":40,"step":1},{"name":"Q3","label":null,"min":2,"max":3,"step":1}],"calculated":[{"name":"T1","label":"{{function}}","function":"{{Q1}}*{{Q2}}+{{Q3}}","temp":true},{"name":"A1","label":"{{function}}","function":"{{Q2}}"},{"name":"A2","label":"{{function}}","function":"{{Q3}}"}],"uniques":true},"algorithm":{"name":"calculateOperation","params":{"method":"equivLiteral","keyboard":"NUMERICAL"}}}</v>
      </c>
      <c r="AA180" s="11" t="s">
        <v>963</v>
      </c>
      <c r="AB180" s="14" t="str">
        <f t="shared" si="2"/>
        <v>M4-NyO-18a-A-2</v>
      </c>
      <c r="AC180" s="14" t="str">
        <f t="shared" si="3"/>
        <v>M4-NyO-18a-A-2-BR</v>
      </c>
      <c r="AD180" s="7" t="s">
        <v>261</v>
      </c>
      <c r="AE180" s="16"/>
      <c r="AF180" s="16" t="s">
        <v>46</v>
      </c>
      <c r="AG180" s="7" t="s">
        <v>47</v>
      </c>
    </row>
    <row r="181" ht="75.0" customHeight="1">
      <c r="A181" s="9" t="s">
        <v>940</v>
      </c>
      <c r="B181" s="12" t="s">
        <v>941</v>
      </c>
      <c r="C181" s="9" t="s">
        <v>67</v>
      </c>
      <c r="D181" s="10" t="s">
        <v>35</v>
      </c>
      <c r="E181" s="9"/>
      <c r="F181" s="11" t="s">
        <v>964</v>
      </c>
      <c r="G181" s="12" t="s">
        <v>965</v>
      </c>
      <c r="H181" s="12"/>
      <c r="I181" s="9" t="s">
        <v>37</v>
      </c>
      <c r="J181" s="9" t="s">
        <v>92</v>
      </c>
      <c r="K181" s="12" t="s">
        <v>966</v>
      </c>
      <c r="L181" s="12" t="s">
        <v>953</v>
      </c>
      <c r="M181" s="9" t="s">
        <v>41</v>
      </c>
      <c r="N181" s="12" t="s">
        <v>947</v>
      </c>
      <c r="O181" s="12" t="s">
        <v>948</v>
      </c>
      <c r="P181" s="21"/>
      <c r="Q181" s="16"/>
      <c r="R181" s="22"/>
      <c r="S181" s="22"/>
      <c r="T181" s="23"/>
      <c r="U181" s="22"/>
      <c r="V181" s="22"/>
      <c r="W181" s="21"/>
      <c r="X181" s="16"/>
      <c r="Y181" s="9" t="s">
        <v>44</v>
      </c>
      <c r="Z181" s="13" t="str">
        <f t="shared" si="1"/>
        <v>{"id":"M4-NyO-18a-A-3-BR","stimulus":"&lt;p&gt;Diego sempre compra um imã de geladeira nos lugares que visita. Até agora, ele tem uma coleção de {{T1}} ímãs e deseja dividi-los igualmente em {{Q1}} caixas. Quantos ímãs ele deverá manter em cada caixa? Quantos irão sobrar?&lt;/p&gt;","template":"&lt;p&gt;Ele deve guardar {{response}} ímãs em cada caixa e irá sobrar {{response}}.&lt;/p&gt;","hint":"&lt;p&gt;Divida o dividendo pelo divisor.&lt;/p&gt;","feedback":"&lt;p&gt;A divisão é uma repartição do dividendo em tantas partes iguais quantas forem indicadas pelo divisor.&lt;/p&gt;","seed":{"parameters":[{"name":"Q1","label":null,"min":5,"max":9,"step":1},{"name":"Q2","label":null,"min":30,"max":60,"step":1},{"name":"Q3","label":null,"min":2,"max":4,"step":1}],"calculated":[{"name":"T1","label":"{{function}}","function":"{{Q1}}*{{Q2}}+{{Q3}}","temp":true},{"name":"A1","label":"{{function}}","function":"{{Q2}}"},{"name":"A2","label":"{{function}}","function":"{{Q3}}"}],"uniques":true},"algorithm":{"name":"calculateOperation","params":{"method":"equivLiteral","keyboard":"NUMERICAL"}}}</v>
      </c>
      <c r="AA181" s="11" t="s">
        <v>967</v>
      </c>
      <c r="AB181" s="14" t="str">
        <f t="shared" si="2"/>
        <v>M4-NyO-18a-A-3</v>
      </c>
      <c r="AC181" s="14" t="str">
        <f t="shared" si="3"/>
        <v>M4-NyO-18a-A-3-BR</v>
      </c>
      <c r="AD181" s="7" t="s">
        <v>261</v>
      </c>
      <c r="AE181" s="16"/>
      <c r="AF181" s="16" t="s">
        <v>46</v>
      </c>
      <c r="AG181" s="7" t="s">
        <v>47</v>
      </c>
    </row>
    <row r="182" ht="75.0" customHeight="1">
      <c r="A182" s="9" t="s">
        <v>968</v>
      </c>
      <c r="B182" s="12" t="s">
        <v>969</v>
      </c>
      <c r="C182" s="9" t="s">
        <v>34</v>
      </c>
      <c r="D182" s="10" t="s">
        <v>35</v>
      </c>
      <c r="E182" s="9"/>
      <c r="F182" s="12" t="s">
        <v>970</v>
      </c>
      <c r="G182" s="8"/>
      <c r="H182" s="8"/>
      <c r="I182" s="19" t="s">
        <v>37</v>
      </c>
      <c r="J182" s="19" t="s">
        <v>944</v>
      </c>
      <c r="K182" s="8" t="s">
        <v>971</v>
      </c>
      <c r="L182" s="18" t="s">
        <v>972</v>
      </c>
      <c r="M182" s="19" t="s">
        <v>41</v>
      </c>
      <c r="N182" s="8" t="s">
        <v>947</v>
      </c>
      <c r="O182" s="8" t="s">
        <v>948</v>
      </c>
      <c r="P182" s="21"/>
      <c r="Q182" s="16"/>
      <c r="R182" s="22"/>
      <c r="S182" s="22"/>
      <c r="T182" s="23"/>
      <c r="U182" s="22"/>
      <c r="V182" s="22"/>
      <c r="W182" s="23"/>
      <c r="X182" s="16"/>
      <c r="Y182" s="9" t="s">
        <v>44</v>
      </c>
      <c r="Z182" s="13" t="str">
        <f t="shared" si="1"/>
        <v>{"id":"M4-NyO-19a-I-1-BR","stimulus":"&lt;p&gt;Selecione o quociente e o resto desta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min":10,"max":99,"step":1},{"name":"Q2","label":null,"min":10,"max":99,"step":1},{"name":"Q3","label":null,"min":1,"max":9,"step":1},{"name":"Q4","label":null,"min":1,"max":9,"step":1}],"calculated":[{"name":"T1","label":"{{function}}","function":"{{Q1}}*{{Q2}}+{{Q3}}","temp":true},{"name":"A1","label":"{{function}}","function":"{{Q2}}","group":1},{"name":"A2","label":"{{function}}","function":"{{Q2}}+{{Q3}}","group":1,"incorrect":true},{"name":"A3","label":"{{function}}","function":"{{Q2}}+{{Q4}}","group":1,"incorrect":true},{"name":"A4","label":"{{function}}","function":"{{Q3}}","group":2},{"name":"A5","label":"{{function}}","function":"{{Q4}}","group":2,"incorrect":true},{"name":"A6","label":"{{function}}","function":"0","group":2,"incorrect":true}],"uniques":true},"algorithm":{"name":"groupResponses","template":"Cloze with drop down"}}</v>
      </c>
      <c r="AA182" s="11" t="s">
        <v>973</v>
      </c>
      <c r="AB182" s="14" t="str">
        <f t="shared" si="2"/>
        <v>M4-NyO-19a-I-1</v>
      </c>
      <c r="AC182" s="14" t="str">
        <f t="shared" si="3"/>
        <v>M4-NyO-19a-I-1-BR</v>
      </c>
      <c r="AD182" s="7" t="s">
        <v>261</v>
      </c>
      <c r="AE182" s="16"/>
      <c r="AF182" s="16" t="s">
        <v>46</v>
      </c>
      <c r="AG182" s="7" t="s">
        <v>47</v>
      </c>
    </row>
    <row r="183" ht="75.0" customHeight="1">
      <c r="A183" s="9" t="s">
        <v>968</v>
      </c>
      <c r="B183" s="12" t="s">
        <v>969</v>
      </c>
      <c r="C183" s="9" t="s">
        <v>48</v>
      </c>
      <c r="D183" s="10" t="s">
        <v>35</v>
      </c>
      <c r="E183" s="9"/>
      <c r="F183" s="12" t="s">
        <v>950</v>
      </c>
      <c r="G183" s="8" t="s">
        <v>951</v>
      </c>
      <c r="H183" s="8"/>
      <c r="I183" s="19" t="s">
        <v>37</v>
      </c>
      <c r="J183" s="19" t="s">
        <v>92</v>
      </c>
      <c r="K183" s="8" t="s">
        <v>974</v>
      </c>
      <c r="L183" s="12" t="s">
        <v>953</v>
      </c>
      <c r="M183" s="9" t="s">
        <v>41</v>
      </c>
      <c r="N183" s="12" t="s">
        <v>947</v>
      </c>
      <c r="O183" s="12" t="s">
        <v>948</v>
      </c>
      <c r="P183" s="23"/>
      <c r="Q183" s="16"/>
      <c r="R183" s="21"/>
      <c r="S183" s="21"/>
      <c r="T183" s="23"/>
      <c r="U183" s="21"/>
      <c r="V183" s="21"/>
      <c r="W183" s="23"/>
      <c r="X183" s="16"/>
      <c r="Y183" s="9" t="s">
        <v>44</v>
      </c>
      <c r="Z183" s="13" t="str">
        <f t="shared" si="1"/>
        <v>{"id":"M4-NyO-19a-E-1-BR","stimulus":"&lt;p&gt;Calcule esta divisão.&lt;/p&gt;","template":"&lt;p style=\"text-align: center\"&gt;{{T1}} : {{Q1}} = {{response}}, resto = {{response}}&lt;/p&gt;","hint":"&lt;p&gt;Divida o dividendo pelo divisor.&lt;/p&gt;","feedback":"&lt;p&gt;A divisão é uma repartição do dividendo em tantas partes iguais quantas forem indicadas pelo divisor.&lt;/p&gt;","seed":{"parameters":[{"name":"Q1","label":null,"min":4,"max":99,"step":1},{"name":"Q2","label":null,"min":10,"max":99,"step":1},{"name":"Q3","label":null,"min":1,"max":9,"step":1}],"calculated":[{"name":"T1","label":"{{function}}","function":"{{Q1}}*{{Q2}}+{{Q3}}","temp":true},{"name":"A1","label":"{{function}}","function":"{{Q2}}"},{"name":"A2","label":"{{function}}","function":"{{Q3}}"}],"uniques":true},"algorithm":{"name":"calculateOperation","params":{"method":"equivLiteral","keyboard":"NUMERICAL"}}}</v>
      </c>
      <c r="AA183" s="11" t="s">
        <v>975</v>
      </c>
      <c r="AB183" s="14" t="str">
        <f t="shared" si="2"/>
        <v>M4-NyO-19a-E-1</v>
      </c>
      <c r="AC183" s="14" t="str">
        <f t="shared" si="3"/>
        <v>M4-NyO-19a-E-1-BR</v>
      </c>
      <c r="AD183" s="7" t="s">
        <v>261</v>
      </c>
      <c r="AE183" s="16"/>
      <c r="AF183" s="16" t="s">
        <v>46</v>
      </c>
      <c r="AG183" s="7" t="s">
        <v>47</v>
      </c>
    </row>
    <row r="184" ht="75.0" customHeight="1">
      <c r="A184" s="9" t="s">
        <v>968</v>
      </c>
      <c r="B184" s="12" t="s">
        <v>969</v>
      </c>
      <c r="C184" s="9" t="s">
        <v>67</v>
      </c>
      <c r="D184" s="10" t="s">
        <v>35</v>
      </c>
      <c r="E184" s="9"/>
      <c r="F184" s="11" t="s">
        <v>976</v>
      </c>
      <c r="G184" s="8" t="s">
        <v>977</v>
      </c>
      <c r="H184" s="8"/>
      <c r="I184" s="19" t="s">
        <v>37</v>
      </c>
      <c r="J184" s="19" t="s">
        <v>92</v>
      </c>
      <c r="K184" s="18" t="s">
        <v>978</v>
      </c>
      <c r="L184" s="12" t="s">
        <v>953</v>
      </c>
      <c r="M184" s="9" t="s">
        <v>41</v>
      </c>
      <c r="N184" s="12" t="s">
        <v>947</v>
      </c>
      <c r="O184" s="12" t="s">
        <v>948</v>
      </c>
      <c r="P184" s="23"/>
      <c r="Q184" s="16"/>
      <c r="R184" s="21"/>
      <c r="S184" s="21"/>
      <c r="T184" s="23"/>
      <c r="U184" s="21"/>
      <c r="V184" s="21"/>
      <c r="W184" s="23"/>
      <c r="X184" s="16"/>
      <c r="Y184" s="9" t="s">
        <v>44</v>
      </c>
      <c r="Z184" s="13" t="str">
        <f t="shared" si="1"/>
        <v>{"id":"M4-NyO-19a-A-1-BR","stimulus":"&lt;p&gt;Para reflorestar uma reserva queimada, {{T1}} mudas deverão ser entregues para voluntários em {{Q1}} caixas com o mesmo número de mudas em cada uma. Quantas mudas haverá em cada caixa? E quantas mudas ficarão de fora dessa distribuição?&lt;/p&gt;","template":"&lt;p&gt;Em cada caixa haverá {{response}} mudas e {{response}} serão deixadas de fora.&lt;/p&gt;","hint":"&lt;p&gt;Divida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AA184" s="11" t="s">
        <v>979</v>
      </c>
      <c r="AB184" s="14" t="str">
        <f t="shared" si="2"/>
        <v>M4-NyO-19a-A-1</v>
      </c>
      <c r="AC184" s="14" t="str">
        <f t="shared" si="3"/>
        <v>M4-NyO-19a-A-1-BR</v>
      </c>
      <c r="AD184" s="7" t="s">
        <v>261</v>
      </c>
      <c r="AE184" s="16"/>
      <c r="AF184" s="16" t="s">
        <v>46</v>
      </c>
      <c r="AG184" s="7" t="s">
        <v>47</v>
      </c>
    </row>
    <row r="185" ht="75.0" customHeight="1">
      <c r="A185" s="9" t="s">
        <v>968</v>
      </c>
      <c r="B185" s="12" t="s">
        <v>969</v>
      </c>
      <c r="C185" s="9" t="s">
        <v>67</v>
      </c>
      <c r="D185" s="10" t="s">
        <v>35</v>
      </c>
      <c r="E185" s="9"/>
      <c r="F185" s="11" t="s">
        <v>980</v>
      </c>
      <c r="G185" s="8" t="s">
        <v>981</v>
      </c>
      <c r="H185" s="8"/>
      <c r="I185" s="19" t="s">
        <v>37</v>
      </c>
      <c r="J185" s="19" t="s">
        <v>92</v>
      </c>
      <c r="K185" s="18" t="s">
        <v>978</v>
      </c>
      <c r="L185" s="12" t="s">
        <v>953</v>
      </c>
      <c r="M185" s="9" t="s">
        <v>41</v>
      </c>
      <c r="N185" s="12" t="s">
        <v>947</v>
      </c>
      <c r="O185" s="12" t="s">
        <v>948</v>
      </c>
      <c r="P185" s="23"/>
      <c r="Q185" s="16"/>
      <c r="R185" s="23"/>
      <c r="S185" s="23"/>
      <c r="T185" s="23"/>
      <c r="U185" s="23"/>
      <c r="V185" s="23"/>
      <c r="W185" s="23"/>
      <c r="X185" s="16"/>
      <c r="Y185" s="9" t="s">
        <v>44</v>
      </c>
      <c r="Z185" s="13" t="str">
        <f t="shared" si="1"/>
        <v>{"id":"M4-NyO-19a-A-2-BR","stimulus":"&lt;p&gt;Uma ONG distribuiu {{T1}} caixas de roupas igualmente entre os {{Q1}} centros de doação que possui em todo o país. Quantas caixas cada centro recebeu? E quantas caixas ficaram de fora dessa distribuição?&lt;/p&gt;","template":"&lt;p&gt;Cada centro recebeu {{response}} caixas de roupa, enquanto {{response}} caixas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AA185" s="11" t="s">
        <v>982</v>
      </c>
      <c r="AB185" s="14" t="str">
        <f t="shared" si="2"/>
        <v>M4-NyO-19a-A-2</v>
      </c>
      <c r="AC185" s="14" t="str">
        <f t="shared" si="3"/>
        <v>M4-NyO-19a-A-2-BR</v>
      </c>
      <c r="AD185" s="7" t="s">
        <v>261</v>
      </c>
      <c r="AE185" s="16"/>
      <c r="AF185" s="16" t="s">
        <v>46</v>
      </c>
      <c r="AG185" s="7" t="s">
        <v>47</v>
      </c>
    </row>
    <row r="186" ht="75.0" customHeight="1">
      <c r="A186" s="9" t="s">
        <v>968</v>
      </c>
      <c r="B186" s="12" t="s">
        <v>969</v>
      </c>
      <c r="C186" s="9" t="s">
        <v>67</v>
      </c>
      <c r="D186" s="10" t="s">
        <v>35</v>
      </c>
      <c r="E186" s="9"/>
      <c r="F186" s="11" t="s">
        <v>983</v>
      </c>
      <c r="G186" s="18" t="s">
        <v>984</v>
      </c>
      <c r="H186" s="8"/>
      <c r="I186" s="19" t="s">
        <v>37</v>
      </c>
      <c r="J186" s="19" t="s">
        <v>92</v>
      </c>
      <c r="K186" s="18" t="s">
        <v>978</v>
      </c>
      <c r="L186" s="12" t="s">
        <v>953</v>
      </c>
      <c r="M186" s="9" t="s">
        <v>41</v>
      </c>
      <c r="N186" s="12" t="s">
        <v>947</v>
      </c>
      <c r="O186" s="12" t="s">
        <v>948</v>
      </c>
      <c r="P186" s="23"/>
      <c r="Q186" s="16"/>
      <c r="R186" s="23"/>
      <c r="S186" s="23"/>
      <c r="T186" s="23"/>
      <c r="U186" s="23"/>
      <c r="V186" s="23"/>
      <c r="W186" s="23"/>
      <c r="X186" s="16"/>
      <c r="Y186" s="9" t="s">
        <v>44</v>
      </c>
      <c r="Z186" s="13" t="str">
        <f t="shared" si="1"/>
        <v>{"id":"M4-NyO-19a-A-3-BR","stimulus":"&lt;p&gt;No final de uma corrida de rua, {{T1}} lanches foram armazenados em mesma quantidade em {{Q1}} caixas e foram distribuídos entre os corredores. Quantos lanches havia em cada caixa? E quantos ficaram de fora da distribuição?&lt;/p&gt;","template":"&lt;p&gt;Em cada caixa havia {{response}} lanches e {{response}}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AA186" s="11" t="s">
        <v>985</v>
      </c>
      <c r="AB186" s="14" t="str">
        <f t="shared" si="2"/>
        <v>M4-NyO-19a-A-3</v>
      </c>
      <c r="AC186" s="14" t="str">
        <f t="shared" si="3"/>
        <v>M4-NyO-19a-A-3-BR</v>
      </c>
      <c r="AD186" s="7" t="s">
        <v>261</v>
      </c>
      <c r="AE186" s="16"/>
      <c r="AF186" s="16" t="s">
        <v>46</v>
      </c>
      <c r="AG186" s="7" t="s">
        <v>47</v>
      </c>
    </row>
    <row r="187" ht="75.0" customHeight="1">
      <c r="A187" s="9" t="s">
        <v>986</v>
      </c>
      <c r="B187" s="12" t="s">
        <v>987</v>
      </c>
      <c r="C187" s="7" t="s">
        <v>34</v>
      </c>
      <c r="D187" s="10" t="s">
        <v>35</v>
      </c>
      <c r="E187" s="9"/>
      <c r="F187" s="12" t="s">
        <v>988</v>
      </c>
      <c r="G187" s="12"/>
      <c r="H187" s="12"/>
      <c r="I187" s="9" t="s">
        <v>37</v>
      </c>
      <c r="J187" s="9" t="s">
        <v>391</v>
      </c>
      <c r="K187" s="12" t="s">
        <v>989</v>
      </c>
      <c r="L187" s="12" t="s">
        <v>990</v>
      </c>
      <c r="M187" s="9" t="s">
        <v>41</v>
      </c>
      <c r="N187" s="8" t="s">
        <v>991</v>
      </c>
      <c r="O187" s="8" t="s">
        <v>991</v>
      </c>
      <c r="P187" s="23"/>
      <c r="Q187" s="16"/>
      <c r="R187" s="23"/>
      <c r="S187" s="23"/>
      <c r="T187" s="23"/>
      <c r="U187" s="23"/>
      <c r="V187" s="23"/>
      <c r="W187" s="23"/>
      <c r="X187" s="16"/>
      <c r="Y187" s="9" t="s">
        <v>44</v>
      </c>
      <c r="Z187" s="13" t="str">
        <f t="shared" si="1"/>
        <v>{"id":"M4-NyO-41a-I-1-BR","stimulus":"&lt;p&gt;Qual das opções a seguir continua o padrão dessas três divisões?&lt;/p&gt;&lt;p style=\"text-align: center\"&gt;{{T1}} : {{Q1}} = 1, com resto {{Q2}}&lt;/p&gt;&lt;p style=\"text-align: center\"&gt;{{T2}} : {{Q1}} = 2, com resto {{Q2}}&lt;/p&gt;&lt;p style=\"text-align: center\"&gt;{{T3}} : {{Q1}} = 3, com resto {{Q2}}&lt;/p&gt;","hint":"&lt;p&gt;Há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[1,2,3]},{"name":"Q4","label":null,"list":[1,2,3]}],"calculated":[{"name":"T1","label":"{{function}}","function":"{{Q1}}+{{Q2}}","temp":true},{"name":"T2","label":"{{function}}","function":"{{Q1}}*2+{{Q2}}","temp":true},{"name":"T3","label":"{{function}}","function":"{{Q1}}*3+{{Q2}}","temp":true},{"name":"T4","label":"{{function}}","function":"{{Q1}}*4+{{Q2}}","temp":true},{"name":"T5","label":"{{function}}","function":"{{Q2}}+{{Q3}}","temp":true},{"name":"T6","label":"{{function}}","function":"{{Q1}}*4+{{Q2}}+{{Q4}}","temp":true},{"name":"A1","label":"{{T4}} : {{Q1}} = 4, com resto {{Q2}}"},{"name":"A2","label":"{{T4}} : {{Q1}} = 4, com resto {{T5}}","incorrect":true},{"name":"A3","label":"{{T6}} : {{Q1}} = 4, com resto {{Q2}}","incorrect":true}],"uniques":true},"algorithm":{"name":"trueFalse","template":"Multiple choice – standard","params":{"countCorrect":1,"countIncorrect":2,"showCheckIcon":false,"columns":3}}}</v>
      </c>
      <c r="AA187" s="11" t="s">
        <v>992</v>
      </c>
      <c r="AB187" s="14" t="str">
        <f t="shared" si="2"/>
        <v>M4-NyO-41a-I-1</v>
      </c>
      <c r="AC187" s="14" t="str">
        <f t="shared" si="3"/>
        <v>M4-NyO-41a-I-1-BR</v>
      </c>
      <c r="AD187" s="16"/>
      <c r="AE187" s="16"/>
      <c r="AF187" s="16" t="s">
        <v>46</v>
      </c>
      <c r="AG187" s="16"/>
    </row>
    <row r="188" ht="75.0" customHeight="1">
      <c r="A188" s="9" t="s">
        <v>986</v>
      </c>
      <c r="B188" s="12" t="s">
        <v>987</v>
      </c>
      <c r="C188" s="7" t="s">
        <v>34</v>
      </c>
      <c r="D188" s="10" t="s">
        <v>35</v>
      </c>
      <c r="E188" s="9"/>
      <c r="F188" s="11" t="s">
        <v>993</v>
      </c>
      <c r="G188" s="12" t="s">
        <v>994</v>
      </c>
      <c r="H188" s="12"/>
      <c r="I188" s="9" t="s">
        <v>37</v>
      </c>
      <c r="J188" s="9" t="s">
        <v>591</v>
      </c>
      <c r="K188" s="12" t="s">
        <v>995</v>
      </c>
      <c r="L188" s="12" t="s">
        <v>996</v>
      </c>
      <c r="M188" s="9" t="s">
        <v>41</v>
      </c>
      <c r="N188" s="8" t="s">
        <v>991</v>
      </c>
      <c r="O188" s="8" t="s">
        <v>991</v>
      </c>
      <c r="P188" s="23"/>
      <c r="Q188" s="16"/>
      <c r="R188" s="23"/>
      <c r="S188" s="23"/>
      <c r="T188" s="23"/>
      <c r="U188" s="23"/>
      <c r="V188" s="23"/>
      <c r="W188" s="23"/>
      <c r="X188" s="16"/>
      <c r="Y188" s="9" t="s">
        <v>44</v>
      </c>
      <c r="Z188" s="13" t="str">
        <f t="shared" si="1"/>
        <v>{"id":"M4-NyO-41a-I-2-BR","stimulus":"&lt;p&gt;Seguindo o padrão, arraste os números para completar a última divisão.&lt;/p&gt;","template":"&lt;p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5,"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template":"Cloze with drag &amp; drop","params":{"keyboard":"INTERMEDIATE"}}}</v>
      </c>
      <c r="AA188" s="11" t="s">
        <v>997</v>
      </c>
      <c r="AB188" s="14" t="str">
        <f t="shared" si="2"/>
        <v>M4-NyO-41a-I-2</v>
      </c>
      <c r="AC188" s="14" t="str">
        <f t="shared" si="3"/>
        <v>M4-NyO-41a-I-2-BR</v>
      </c>
      <c r="AD188" s="16"/>
      <c r="AE188" s="16"/>
      <c r="AF188" s="16" t="s">
        <v>46</v>
      </c>
      <c r="AG188" s="16"/>
    </row>
    <row r="189" ht="75.0" customHeight="1">
      <c r="A189" s="9" t="s">
        <v>986</v>
      </c>
      <c r="B189" s="12" t="s">
        <v>987</v>
      </c>
      <c r="C189" s="7" t="s">
        <v>48</v>
      </c>
      <c r="D189" s="10" t="s">
        <v>35</v>
      </c>
      <c r="E189" s="9"/>
      <c r="F189" s="12" t="s">
        <v>998</v>
      </c>
      <c r="G189" s="12" t="s">
        <v>994</v>
      </c>
      <c r="H189" s="12"/>
      <c r="I189" s="9" t="s">
        <v>37</v>
      </c>
      <c r="J189" s="9" t="s">
        <v>92</v>
      </c>
      <c r="K189" s="12" t="s">
        <v>999</v>
      </c>
      <c r="L189" s="12" t="s">
        <v>996</v>
      </c>
      <c r="M189" s="9" t="s">
        <v>41</v>
      </c>
      <c r="N189" s="8" t="s">
        <v>991</v>
      </c>
      <c r="O189" s="8" t="s">
        <v>991</v>
      </c>
      <c r="P189" s="23"/>
      <c r="Q189" s="16"/>
      <c r="R189" s="23"/>
      <c r="S189" s="23"/>
      <c r="T189" s="23"/>
      <c r="U189" s="23"/>
      <c r="V189" s="23"/>
      <c r="W189" s="23"/>
      <c r="X189" s="16"/>
      <c r="Y189" s="9" t="s">
        <v>44</v>
      </c>
      <c r="Z189" s="13" t="str">
        <f t="shared" si="1"/>
        <v>{"id":"M4-NyO-41a-E-1-BR","stimulus":"&lt;p&gt;Complete a última divisão seguindo o padrão das anteriores.&lt;/p&gt;","template":"&lt;p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params":{"method":"equivLiteral","keyboard":"NUMERICAL"}}}</v>
      </c>
      <c r="AA189" s="11" t="s">
        <v>1000</v>
      </c>
      <c r="AB189" s="14" t="str">
        <f t="shared" si="2"/>
        <v>M4-NyO-41a-E-1</v>
      </c>
      <c r="AC189" s="14" t="str">
        <f t="shared" si="3"/>
        <v>M4-NyO-41a-E-1-BR</v>
      </c>
      <c r="AD189" s="16"/>
      <c r="AE189" s="16"/>
      <c r="AF189" s="16" t="s">
        <v>46</v>
      </c>
      <c r="AG189" s="16"/>
    </row>
    <row r="190" ht="75.0" customHeight="1">
      <c r="A190" s="9" t="s">
        <v>986</v>
      </c>
      <c r="B190" s="12" t="s">
        <v>987</v>
      </c>
      <c r="C190" s="7" t="s">
        <v>48</v>
      </c>
      <c r="D190" s="10" t="s">
        <v>35</v>
      </c>
      <c r="E190" s="9"/>
      <c r="F190" s="12" t="s">
        <v>1001</v>
      </c>
      <c r="G190" s="12" t="s">
        <v>1002</v>
      </c>
      <c r="H190" s="12"/>
      <c r="I190" s="9" t="s">
        <v>37</v>
      </c>
      <c r="J190" s="9" t="s">
        <v>92</v>
      </c>
      <c r="K190" s="12" t="s">
        <v>1003</v>
      </c>
      <c r="L190" s="12" t="s">
        <v>1004</v>
      </c>
      <c r="M190" s="9" t="s">
        <v>41</v>
      </c>
      <c r="N190" s="8" t="s">
        <v>991</v>
      </c>
      <c r="O190" s="8" t="s">
        <v>991</v>
      </c>
      <c r="P190" s="23"/>
      <c r="Q190" s="16"/>
      <c r="R190" s="23"/>
      <c r="S190" s="23"/>
      <c r="T190" s="23"/>
      <c r="U190" s="23"/>
      <c r="V190" s="23"/>
      <c r="W190" s="23"/>
      <c r="X190" s="16"/>
      <c r="Y190" s="9" t="s">
        <v>44</v>
      </c>
      <c r="Z190" s="13" t="str">
        <f t="shared" si="1"/>
        <v>{"id":"M4-NyO-41a-E-2-BR","stimulus":"&lt;p&gt;Complete a última divisão e observe se há um padrão com as anteriores.&lt;/p&gt;","template":"&lt;p style=\"text-align: center\"&gt;{{T1}} : {{Q1}} = 1, com resto {{Q2}}&lt;/p&gt;&lt;p style=\"text-align: center\"&gt;{{T2}} : {{Q1}} = 2, com resto {{Q2}}&lt;/p&gt;&lt;p style=\"text-align: center\"&gt;{{T3}} : {{Q1}} = 3, com resto {{Q2}}&lt;/p&gt;&lt;p style=\"text-align: center\"&gt;{{T4}} : {{Q1}}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[5,6,7,8,9,10]}],"calculated":[{"name":"T1","label":"{{function}}","function":"{{Q1}}+{{Q2}}","temp":true},{"name":"T2","label":"{{function}}","function":"{{Q1}}*2+{{Q2}}","temp":true},{"name":"T3","label":"{{function}}","function":"{{Q1}}*3+{{Q2}}","temp":true},{"name":"T4","label":"{{function}}","function":"{{Q1}}*{{Q3}}+{{Q2}}","temp":true},{"name":"A1","label":"{{function}}","function":"{{Q3}}"},{"name":"A2","label":"{{function}}","function":"{{Q2}}"}],"uniques":true},"algorithm":{"name":"calculateOperation","params":{"method":"equivLiteral","keyboard":"NUMERICAL"}}}</v>
      </c>
      <c r="AA190" s="11" t="s">
        <v>1005</v>
      </c>
      <c r="AB190" s="14" t="str">
        <f t="shared" si="2"/>
        <v>M4-NyO-41a-E-2</v>
      </c>
      <c r="AC190" s="14" t="str">
        <f t="shared" si="3"/>
        <v>M4-NyO-41a-E-2-BR</v>
      </c>
      <c r="AD190" s="16"/>
      <c r="AE190" s="16"/>
      <c r="AF190" s="16" t="s">
        <v>46</v>
      </c>
      <c r="AG190" s="16"/>
    </row>
    <row r="191" ht="75.0" customHeight="1">
      <c r="A191" s="9" t="s">
        <v>1006</v>
      </c>
      <c r="B191" s="12" t="s">
        <v>1007</v>
      </c>
      <c r="C191" s="9" t="s">
        <v>34</v>
      </c>
      <c r="D191" s="10" t="s">
        <v>35</v>
      </c>
      <c r="E191" s="9"/>
      <c r="F191" s="12" t="s">
        <v>1008</v>
      </c>
      <c r="G191" s="12"/>
      <c r="H191" s="12"/>
      <c r="I191" s="9"/>
      <c r="J191" s="9" t="s">
        <v>391</v>
      </c>
      <c r="K191" s="12" t="s">
        <v>1009</v>
      </c>
      <c r="L191" s="12" t="s">
        <v>1010</v>
      </c>
      <c r="M191" s="9" t="s">
        <v>41</v>
      </c>
      <c r="N191" s="12" t="s">
        <v>1011</v>
      </c>
      <c r="O191" s="11" t="s">
        <v>1012</v>
      </c>
      <c r="P191" s="23"/>
      <c r="Q191" s="16"/>
      <c r="R191" s="23"/>
      <c r="S191" s="23"/>
      <c r="T191" s="23"/>
      <c r="U191" s="23"/>
      <c r="V191" s="23"/>
      <c r="W191" s="23"/>
      <c r="X191" s="16"/>
      <c r="Y191" s="9" t="s">
        <v>44</v>
      </c>
      <c r="Z191" s="13" t="str">
        <f t="shared" si="1"/>
        <v>{"id":"M4-NyO-20a-I-1-BR","stimulus":"&lt;p&gt;Selecione o múltiplo de {{Q1}}.&lt;/p&gt;","hint":"&lt;p&gt;Um múltiplo de um número natural é obtido ao multiplicar o número por outro.&lt;/p&gt;","feedback":"&lt;p&gt;Um múltiplo de um número natural é obtido ao multiplicar o número por outro. Neste caso: {{Q1}} × {{Q2}} = {{A1}}.&lt;/p&gt;","seed":{"parameters":[{"name":"Q1","label":null,"min":3,"max":9,"step":1},{"name":"Q2","label":null,"min":3,"max":9,"step":1},{"name":"Q3","label":null,"min":3,"max":9,"step":1},{"name":"Q4","label":null,"min":3,"max":9,"step":1},{"name":"Q5","label":null,"min":3,"max":9,"step":1},{"name":"Q6","label":null,"min":3,"max":9,"step":1}],"calculated":[{"name":"A1","label":"{{function}}","function":"{{Q1}}*{{Q2}}"},{"name":"A2","label":"{{function}}","function":"{{Q1}}*{{Q3}}+1","incorrect":true},{"name":"A3","label":"{{function}}","function":"{{Q1}}*{{Q4}}-1","incorrect":true},{"name":"A4","label":"{{function}}","function":"{{Q1}}*{{Q5}}+2","incorrect":true},{"name":"A5","label":"{{function}}","function":"{{Q1}}*{{Q6}}-2","incorrect":true}],"uniques":true},"algorithm":{"name":"trueFalse","template":"Multiple choice – standard","params":{"countCorrect":1,"countIncorrect":2,"showCheckIcon":false,"columns":3}}}</v>
      </c>
      <c r="AA191" s="11" t="s">
        <v>1013</v>
      </c>
      <c r="AB191" s="14" t="str">
        <f t="shared" si="2"/>
        <v>M4-NyO-20a-I-1</v>
      </c>
      <c r="AC191" s="14" t="str">
        <f t="shared" si="3"/>
        <v>M4-NyO-20a-I-1-BR</v>
      </c>
      <c r="AD191" s="7" t="s">
        <v>261</v>
      </c>
      <c r="AE191" s="16"/>
      <c r="AF191" s="16" t="s">
        <v>46</v>
      </c>
      <c r="AG191" s="7" t="s">
        <v>47</v>
      </c>
    </row>
    <row r="192" ht="75.0" customHeight="1">
      <c r="A192" s="9" t="s">
        <v>1006</v>
      </c>
      <c r="B192" s="12" t="s">
        <v>1007</v>
      </c>
      <c r="C192" s="9" t="s">
        <v>48</v>
      </c>
      <c r="D192" s="10" t="s">
        <v>35</v>
      </c>
      <c r="E192" s="9"/>
      <c r="F192" s="12" t="s">
        <v>1014</v>
      </c>
      <c r="G192" s="12" t="s">
        <v>1015</v>
      </c>
      <c r="H192" s="12"/>
      <c r="I192" s="9"/>
      <c r="J192" s="9" t="s">
        <v>51</v>
      </c>
      <c r="K192" s="12" t="s">
        <v>1016</v>
      </c>
      <c r="L192" s="12" t="s">
        <v>1017</v>
      </c>
      <c r="M192" s="9" t="s">
        <v>41</v>
      </c>
      <c r="N192" s="12" t="s">
        <v>1011</v>
      </c>
      <c r="O192" s="11" t="s">
        <v>1018</v>
      </c>
      <c r="P192" s="23"/>
      <c r="Q192" s="16"/>
      <c r="R192" s="23"/>
      <c r="S192" s="23"/>
      <c r="T192" s="23"/>
      <c r="U192" s="23"/>
      <c r="V192" s="23"/>
      <c r="W192" s="23"/>
      <c r="X192" s="16"/>
      <c r="Y192" s="9" t="s">
        <v>44</v>
      </c>
      <c r="Z192" s="13" t="str">
        <f t="shared" si="1"/>
        <v>{"id":"M4-NyO-20a-E-1-BR","stimulus":"&lt;p&gt;Encontre os cinco primeiros múltiplos do número {{Q1}}.&lt;/p&gt;","template":"&lt;p style=\"text-align: center\"&gt;0, {{response}}, {{response}}, {{response}},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AA192" s="11" t="s">
        <v>1019</v>
      </c>
      <c r="AB192" s="14" t="str">
        <f t="shared" si="2"/>
        <v>M4-NyO-20a-E-1</v>
      </c>
      <c r="AC192" s="14" t="str">
        <f t="shared" si="3"/>
        <v>M4-NyO-20a-E-1-BR</v>
      </c>
      <c r="AD192" s="7" t="s">
        <v>261</v>
      </c>
      <c r="AE192" s="16"/>
      <c r="AF192" s="16" t="s">
        <v>46</v>
      </c>
      <c r="AG192" s="7" t="s">
        <v>47</v>
      </c>
    </row>
    <row r="193" ht="75.0" customHeight="1">
      <c r="A193" s="9" t="s">
        <v>1006</v>
      </c>
      <c r="B193" s="12" t="s">
        <v>1007</v>
      </c>
      <c r="C193" s="9" t="s">
        <v>67</v>
      </c>
      <c r="D193" s="10" t="s">
        <v>35</v>
      </c>
      <c r="E193" s="9"/>
      <c r="F193" s="12" t="s">
        <v>1020</v>
      </c>
      <c r="G193" s="12" t="s">
        <v>1021</v>
      </c>
      <c r="H193" s="12"/>
      <c r="I193" s="9" t="s">
        <v>37</v>
      </c>
      <c r="J193" s="9" t="s">
        <v>92</v>
      </c>
      <c r="K193" s="12" t="s">
        <v>1016</v>
      </c>
      <c r="L193" s="12" t="s">
        <v>1017</v>
      </c>
      <c r="M193" s="9" t="s">
        <v>41</v>
      </c>
      <c r="N193" s="11" t="s">
        <v>1011</v>
      </c>
      <c r="O193" s="11" t="s">
        <v>1018</v>
      </c>
      <c r="P193" s="23"/>
      <c r="Q193" s="16"/>
      <c r="R193" s="23"/>
      <c r="S193" s="23"/>
      <c r="T193" s="23"/>
      <c r="U193" s="23"/>
      <c r="V193" s="23"/>
      <c r="W193" s="23"/>
      <c r="X193" s="16"/>
      <c r="Y193" s="9" t="s">
        <v>44</v>
      </c>
      <c r="Z193" s="13" t="str">
        <f t="shared" si="1"/>
        <v>{"id":"M4-NyO-20a-A-1-BR","stimulus":"&lt;p&gt;O número de cartas que Adriana tem é um dos primeiros múltiplos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AA193" s="11" t="s">
        <v>1022</v>
      </c>
      <c r="AB193" s="14" t="str">
        <f t="shared" si="2"/>
        <v>M4-NyO-20a-A-1</v>
      </c>
      <c r="AC193" s="14" t="str">
        <f t="shared" si="3"/>
        <v>M4-NyO-20a-A-1-BR</v>
      </c>
      <c r="AD193" s="7" t="s">
        <v>261</v>
      </c>
      <c r="AE193" s="16"/>
      <c r="AF193" s="16" t="s">
        <v>46</v>
      </c>
      <c r="AG193" s="7" t="s">
        <v>47</v>
      </c>
    </row>
    <row r="194" ht="75.0" customHeight="1">
      <c r="A194" s="9" t="s">
        <v>1006</v>
      </c>
      <c r="B194" s="12" t="s">
        <v>1007</v>
      </c>
      <c r="C194" s="9" t="s">
        <v>67</v>
      </c>
      <c r="D194" s="10" t="s">
        <v>35</v>
      </c>
      <c r="E194" s="9"/>
      <c r="F194" s="11" t="s">
        <v>1023</v>
      </c>
      <c r="G194" s="12" t="s">
        <v>1021</v>
      </c>
      <c r="H194" s="12"/>
      <c r="I194" s="9" t="s">
        <v>37</v>
      </c>
      <c r="J194" s="9" t="s">
        <v>92</v>
      </c>
      <c r="K194" s="12" t="s">
        <v>1016</v>
      </c>
      <c r="L194" s="12" t="s">
        <v>1017</v>
      </c>
      <c r="M194" s="9" t="s">
        <v>41</v>
      </c>
      <c r="N194" s="11" t="s">
        <v>1011</v>
      </c>
      <c r="O194" s="11" t="s">
        <v>1018</v>
      </c>
      <c r="P194" s="23"/>
      <c r="Q194" s="16"/>
      <c r="R194" s="23"/>
      <c r="S194" s="23"/>
      <c r="T194" s="23"/>
      <c r="U194" s="23"/>
      <c r="V194" s="23"/>
      <c r="W194" s="23"/>
      <c r="X194" s="16"/>
      <c r="Y194" s="9" t="s">
        <v>44</v>
      </c>
      <c r="Z194" s="13" t="str">
        <f t="shared" si="1"/>
        <v>{"id":"M4-NyO-20a-A-2-BR","stimulus":"&lt;p&gt;Oliver quer plantar mudas em seu jardim em uma quantidade que seja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AA194" s="11" t="s">
        <v>1024</v>
      </c>
      <c r="AB194" s="14" t="str">
        <f t="shared" si="2"/>
        <v>M4-NyO-20a-A-2</v>
      </c>
      <c r="AC194" s="14" t="str">
        <f t="shared" si="3"/>
        <v>M4-NyO-20a-A-2-BR</v>
      </c>
      <c r="AD194" s="7" t="s">
        <v>261</v>
      </c>
      <c r="AE194" s="16"/>
      <c r="AF194" s="16" t="s">
        <v>46</v>
      </c>
      <c r="AG194" s="7" t="s">
        <v>47</v>
      </c>
    </row>
    <row r="195" ht="75.0" customHeight="1">
      <c r="A195" s="9" t="s">
        <v>1006</v>
      </c>
      <c r="B195" s="12" t="s">
        <v>1007</v>
      </c>
      <c r="C195" s="9" t="s">
        <v>67</v>
      </c>
      <c r="D195" s="10" t="s">
        <v>35</v>
      </c>
      <c r="E195" s="9"/>
      <c r="F195" s="11" t="s">
        <v>1025</v>
      </c>
      <c r="G195" s="12" t="s">
        <v>1021</v>
      </c>
      <c r="H195" s="12"/>
      <c r="I195" s="9" t="s">
        <v>37</v>
      </c>
      <c r="J195" s="9" t="s">
        <v>92</v>
      </c>
      <c r="K195" s="12" t="s">
        <v>1016</v>
      </c>
      <c r="L195" s="12" t="s">
        <v>1017</v>
      </c>
      <c r="M195" s="9" t="s">
        <v>41</v>
      </c>
      <c r="N195" s="11" t="s">
        <v>1011</v>
      </c>
      <c r="O195" s="11" t="s">
        <v>1018</v>
      </c>
      <c r="P195" s="24"/>
      <c r="Q195" s="16"/>
      <c r="R195" s="23"/>
      <c r="S195" s="23"/>
      <c r="T195" s="23"/>
      <c r="U195" s="23"/>
      <c r="V195" s="23"/>
      <c r="W195" s="23"/>
      <c r="X195" s="16"/>
      <c r="Y195" s="9" t="s">
        <v>44</v>
      </c>
      <c r="Z195" s="13" t="str">
        <f t="shared" si="1"/>
        <v>{"id":"M4-NyO-20a-A-3-BR","stimulus":"&lt;p&gt;O número de camisas esportivas que Lúcia tem é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AA195" s="11" t="s">
        <v>1026</v>
      </c>
      <c r="AB195" s="14" t="str">
        <f t="shared" si="2"/>
        <v>M4-NyO-20a-A-3</v>
      </c>
      <c r="AC195" s="14" t="str">
        <f t="shared" si="3"/>
        <v>M4-NyO-20a-A-3-BR</v>
      </c>
      <c r="AD195" s="7" t="s">
        <v>261</v>
      </c>
      <c r="AE195" s="16"/>
      <c r="AF195" s="16" t="s">
        <v>46</v>
      </c>
      <c r="AG195" s="7" t="s">
        <v>47</v>
      </c>
    </row>
    <row r="196" ht="75.0" customHeight="1">
      <c r="A196" s="9" t="s">
        <v>1027</v>
      </c>
      <c r="B196" s="12" t="s">
        <v>1028</v>
      </c>
      <c r="C196" s="9" t="s">
        <v>34</v>
      </c>
      <c r="D196" s="10" t="s">
        <v>35</v>
      </c>
      <c r="E196" s="9"/>
      <c r="F196" s="12" t="s">
        <v>1029</v>
      </c>
      <c r="G196" s="12"/>
      <c r="H196" s="12"/>
      <c r="I196" s="9" t="s">
        <v>37</v>
      </c>
      <c r="J196" s="9" t="s">
        <v>391</v>
      </c>
      <c r="K196" s="12" t="s">
        <v>1030</v>
      </c>
      <c r="L196" s="12" t="s">
        <v>1031</v>
      </c>
      <c r="M196" s="9" t="s">
        <v>41</v>
      </c>
      <c r="N196" s="11" t="s">
        <v>1011</v>
      </c>
      <c r="O196" s="12" t="s">
        <v>1032</v>
      </c>
      <c r="P196" s="23"/>
      <c r="Q196" s="16"/>
      <c r="R196" s="23"/>
      <c r="S196" s="23"/>
      <c r="T196" s="23"/>
      <c r="U196" s="23"/>
      <c r="V196" s="23"/>
      <c r="W196" s="23"/>
      <c r="X196" s="16"/>
      <c r="Y196" s="9" t="s">
        <v>44</v>
      </c>
      <c r="Z196" s="13" t="str">
        <f t="shared" si="1"/>
        <v>{"id":"M4-NyO-20b-I-1-BR","stimulus":"&lt;p&gt;Selecione o múltiplo de {{Q1}}.&lt;/p&gt;","hint":"&lt;p&gt;O múltiplo de um número natural é obtido multiplicando-o por outro.&lt;/p&gt;","feedback":"&lt;p&gt;O múltiplo de um número natural é obtido multiplicando-o por outro. Neste caso:&lt;/p&gt;&lt;p style=\"text-align: center\"&gt;{{Q1}} × {{Q2}} = {{A1}}&lt;/p&gt;","seed":{"parameters":[{"name":"Q1","label":null,"min":10,"max":100,"step":1},{"name":"Q2","label":null,"min":3,"max":10,"step":1}],"calculated":[{"name":"A1","label":"{{function}}","function":"{{Q1}}*{{Q2}}"},{"name":"A2","label":"{{function}}","function":"{{Q1}}*{{Q2}}+1","incorrect":true},{"name":"A3","label":"{{function}}","function":"{{Q1}}*{{Q2}}+2","incorrect":true},{"name":"A4","label":"{{function}}","function":"{{Q1}}*{{Q2}}-1","incorrect":true},{"name":"A5","label":"{{function}}","function":"{{Q1}}*{{Q2}}-2","incorrect":true}],"uniques":true},"algorithm":{"name":"trueFalse","template":"Multiple choice – standard","params":{"countCorrect":1,"countIncorrect":2,"showCheckIcon":false,"columns":3}}}</v>
      </c>
      <c r="AA196" s="11" t="s">
        <v>1033</v>
      </c>
      <c r="AB196" s="14" t="str">
        <f t="shared" si="2"/>
        <v>M4-NyO-20b-I-1</v>
      </c>
      <c r="AC196" s="14" t="str">
        <f t="shared" si="3"/>
        <v>M4-NyO-20b-I-1-BR</v>
      </c>
      <c r="AD196" s="7" t="s">
        <v>261</v>
      </c>
      <c r="AE196" s="16"/>
      <c r="AF196" s="16" t="s">
        <v>46</v>
      </c>
      <c r="AG196" s="7" t="s">
        <v>47</v>
      </c>
    </row>
    <row r="197" ht="75.0" customHeight="1">
      <c r="A197" s="9" t="s">
        <v>1027</v>
      </c>
      <c r="B197" s="12" t="s">
        <v>1028</v>
      </c>
      <c r="C197" s="9" t="s">
        <v>48</v>
      </c>
      <c r="D197" s="10" t="s">
        <v>35</v>
      </c>
      <c r="E197" s="9"/>
      <c r="F197" s="12" t="s">
        <v>1014</v>
      </c>
      <c r="G197" s="12" t="s">
        <v>1034</v>
      </c>
      <c r="H197" s="12"/>
      <c r="I197" s="9" t="s">
        <v>37</v>
      </c>
      <c r="J197" s="9" t="s">
        <v>92</v>
      </c>
      <c r="K197" s="12" t="s">
        <v>1035</v>
      </c>
      <c r="L197" s="11" t="s">
        <v>1036</v>
      </c>
      <c r="M197" s="9" t="s">
        <v>41</v>
      </c>
      <c r="N197" s="11" t="s">
        <v>1011</v>
      </c>
      <c r="O197" s="12" t="s">
        <v>1037</v>
      </c>
      <c r="P197" s="23"/>
      <c r="Q197" s="16"/>
      <c r="R197" s="23"/>
      <c r="S197" s="23"/>
      <c r="T197" s="23"/>
      <c r="U197" s="23"/>
      <c r="V197" s="23"/>
      <c r="W197" s="23"/>
      <c r="X197" s="16"/>
      <c r="Y197" s="9" t="s">
        <v>44</v>
      </c>
      <c r="Z197" s="13" t="str">
        <f t="shared" si="1"/>
        <v>{"id":"M4-NyO-20b-E-1-BR","stimulus":"&lt;p&gt;Apresente os cinco primeiros múltiplos do número {{Q1}}.&lt;/p&gt;","template":"&lt;p&gt;Os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AA197" s="11" t="s">
        <v>1038</v>
      </c>
      <c r="AB197" s="14" t="str">
        <f t="shared" si="2"/>
        <v>M4-NyO-20b-E-1</v>
      </c>
      <c r="AC197" s="14" t="str">
        <f t="shared" si="3"/>
        <v>M4-NyO-20b-E-1-BR</v>
      </c>
      <c r="AD197" s="7" t="s">
        <v>261</v>
      </c>
      <c r="AE197" s="16"/>
      <c r="AF197" s="16" t="s">
        <v>46</v>
      </c>
      <c r="AG197" s="7" t="s">
        <v>47</v>
      </c>
    </row>
    <row r="198" ht="75.0" customHeight="1">
      <c r="A198" s="9" t="s">
        <v>1027</v>
      </c>
      <c r="B198" s="12" t="s">
        <v>1028</v>
      </c>
      <c r="C198" s="9" t="s">
        <v>67</v>
      </c>
      <c r="D198" s="10" t="s">
        <v>35</v>
      </c>
      <c r="E198" s="9"/>
      <c r="F198" s="21" t="s">
        <v>1039</v>
      </c>
      <c r="G198" s="12" t="s">
        <v>1034</v>
      </c>
      <c r="H198" s="24"/>
      <c r="I198" s="16" t="s">
        <v>37</v>
      </c>
      <c r="J198" s="16" t="s">
        <v>92</v>
      </c>
      <c r="K198" s="24" t="s">
        <v>1035</v>
      </c>
      <c r="L198" s="24" t="s">
        <v>1017</v>
      </c>
      <c r="M198" s="9" t="s">
        <v>41</v>
      </c>
      <c r="N198" s="11" t="s">
        <v>1011</v>
      </c>
      <c r="O198" s="24" t="s">
        <v>1037</v>
      </c>
      <c r="P198" s="24"/>
      <c r="Q198" s="16"/>
      <c r="R198" s="24"/>
      <c r="S198" s="24"/>
      <c r="T198" s="24"/>
      <c r="U198" s="24"/>
      <c r="V198" s="24"/>
      <c r="W198" s="24"/>
      <c r="X198" s="24"/>
      <c r="Y198" s="9" t="s">
        <v>44</v>
      </c>
      <c r="Z198" s="13" t="str">
        <f t="shared" si="1"/>
        <v>{"id":"M4-NyO-20b-A-1-BR","stimulus":"&lt;p&gt;Natália precisa ler um livro cujo número de páginas é um múltiplo de {{Q1}}. Complete a lista com os cinco primeiros múltiplos de {{Q1}} para conhecer algumas das opções que pode indicar quantas páginas o livro tem.&lt;/p&gt;","template":"&lt;p&gt;Os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AA198" s="11" t="s">
        <v>1040</v>
      </c>
      <c r="AB198" s="14" t="str">
        <f t="shared" si="2"/>
        <v>M4-NyO-20b-A-1</v>
      </c>
      <c r="AC198" s="14" t="str">
        <f t="shared" si="3"/>
        <v>M4-NyO-20b-A-1-BR</v>
      </c>
      <c r="AD198" s="7" t="s">
        <v>261</v>
      </c>
      <c r="AE198" s="24"/>
      <c r="AF198" s="16" t="s">
        <v>46</v>
      </c>
      <c r="AG198" s="7" t="s">
        <v>47</v>
      </c>
    </row>
    <row r="199" ht="75.0" customHeight="1">
      <c r="A199" s="9" t="s">
        <v>1027</v>
      </c>
      <c r="B199" s="12" t="s">
        <v>1028</v>
      </c>
      <c r="C199" s="9" t="s">
        <v>67</v>
      </c>
      <c r="D199" s="10" t="s">
        <v>35</v>
      </c>
      <c r="E199" s="7"/>
      <c r="F199" s="21" t="s">
        <v>1041</v>
      </c>
      <c r="G199" s="12" t="s">
        <v>1034</v>
      </c>
      <c r="H199" s="12"/>
      <c r="I199" s="9" t="s">
        <v>37</v>
      </c>
      <c r="J199" s="9" t="s">
        <v>92</v>
      </c>
      <c r="K199" s="12" t="s">
        <v>1035</v>
      </c>
      <c r="L199" s="12" t="s">
        <v>1017</v>
      </c>
      <c r="M199" s="9" t="s">
        <v>41</v>
      </c>
      <c r="N199" s="11" t="s">
        <v>1011</v>
      </c>
      <c r="O199" s="12" t="s">
        <v>1037</v>
      </c>
      <c r="P199" s="23"/>
      <c r="Q199" s="16"/>
      <c r="R199" s="23"/>
      <c r="S199" s="23"/>
      <c r="T199" s="23"/>
      <c r="U199" s="23"/>
      <c r="V199" s="23"/>
      <c r="W199" s="23"/>
      <c r="X199" s="16"/>
      <c r="Y199" s="9" t="s">
        <v>44</v>
      </c>
      <c r="Z199" s="13" t="str">
        <f t="shared" si="1"/>
        <v>{"id":"M4-NyO-20b-A-2-BR","stimulus":"&lt;p&gt;Em um jogo de videogame, o jogador recebe pontos extras toda vez que ele ganha pontos múltiplos de {{Q1}}. Preencha a lista com os cinco primeiros múltiplos de {{Q1}} para ver quais são algumas das opções de pontos extras.&lt;/p&gt;","template":"&lt;p&gt;Os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AA199" s="11" t="s">
        <v>1042</v>
      </c>
      <c r="AB199" s="14" t="str">
        <f t="shared" si="2"/>
        <v>M4-NyO-20b-A-2</v>
      </c>
      <c r="AC199" s="14" t="str">
        <f t="shared" si="3"/>
        <v>M4-NyO-20b-A-2-BR</v>
      </c>
      <c r="AD199" s="7" t="s">
        <v>261</v>
      </c>
      <c r="AE199" s="16"/>
      <c r="AF199" s="16" t="s">
        <v>46</v>
      </c>
      <c r="AG199" s="7" t="s">
        <v>47</v>
      </c>
    </row>
    <row r="200" ht="75.0" customHeight="1">
      <c r="A200" s="9" t="s">
        <v>1027</v>
      </c>
      <c r="B200" s="12" t="s">
        <v>1028</v>
      </c>
      <c r="C200" s="9" t="s">
        <v>67</v>
      </c>
      <c r="D200" s="10" t="s">
        <v>35</v>
      </c>
      <c r="E200" s="7"/>
      <c r="F200" s="21" t="s">
        <v>1043</v>
      </c>
      <c r="G200" s="12" t="s">
        <v>1034</v>
      </c>
      <c r="H200" s="12"/>
      <c r="I200" s="9" t="s">
        <v>37</v>
      </c>
      <c r="J200" s="9" t="s">
        <v>92</v>
      </c>
      <c r="K200" s="12" t="s">
        <v>1035</v>
      </c>
      <c r="L200" s="12" t="s">
        <v>1017</v>
      </c>
      <c r="M200" s="9" t="s">
        <v>41</v>
      </c>
      <c r="N200" s="11" t="s">
        <v>1011</v>
      </c>
      <c r="O200" s="12" t="s">
        <v>1037</v>
      </c>
      <c r="P200" s="23"/>
      <c r="Q200" s="16"/>
      <c r="R200" s="23"/>
      <c r="S200" s="23"/>
      <c r="T200" s="23"/>
      <c r="U200" s="23"/>
      <c r="V200" s="23"/>
      <c r="W200" s="23"/>
      <c r="X200" s="16"/>
      <c r="Y200" s="9" t="s">
        <v>44</v>
      </c>
      <c r="Z200" s="13" t="str">
        <f t="shared" si="1"/>
        <v>{"id":"M4-NyO-20b-A-3-BR","stimulus":"&lt;p&gt;Um fotógrafo diz que capturou na câmera um múltiplo de {{Q1}} flamingos em um pântano africano. Complete esta lista com os primeiros cinco múltiplos de {{Q1}} para ver o número possível de fotos que ele tirou.&lt;/p&gt;","template":"&lt;p&gt;Os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AA200" s="11" t="s">
        <v>1044</v>
      </c>
      <c r="AB200" s="14" t="str">
        <f t="shared" si="2"/>
        <v>M4-NyO-20b-A-3</v>
      </c>
      <c r="AC200" s="14" t="str">
        <f t="shared" si="3"/>
        <v>M4-NyO-20b-A-3-BR</v>
      </c>
      <c r="AD200" s="7" t="s">
        <v>261</v>
      </c>
      <c r="AE200" s="16"/>
      <c r="AF200" s="16" t="s">
        <v>46</v>
      </c>
      <c r="AG200" s="7" t="s">
        <v>47</v>
      </c>
    </row>
    <row r="201" ht="75.0" customHeight="1">
      <c r="A201" s="9" t="s">
        <v>1045</v>
      </c>
      <c r="B201" s="12" t="s">
        <v>1046</v>
      </c>
      <c r="C201" s="9" t="s">
        <v>34</v>
      </c>
      <c r="D201" s="10" t="s">
        <v>35</v>
      </c>
      <c r="E201" s="9"/>
      <c r="F201" s="11" t="s">
        <v>1047</v>
      </c>
      <c r="G201" s="12"/>
      <c r="H201" s="12"/>
      <c r="I201" s="16" t="s">
        <v>37</v>
      </c>
      <c r="J201" s="7" t="s">
        <v>431</v>
      </c>
      <c r="K201" s="11" t="s">
        <v>1048</v>
      </c>
      <c r="L201" s="11" t="s">
        <v>1049</v>
      </c>
      <c r="M201" s="9" t="s">
        <v>41</v>
      </c>
      <c r="N201" s="12" t="s">
        <v>1050</v>
      </c>
      <c r="O201" s="11" t="s">
        <v>1051</v>
      </c>
      <c r="P201" s="23"/>
      <c r="Q201" s="16"/>
      <c r="R201" s="23"/>
      <c r="S201" s="23"/>
      <c r="T201" s="23"/>
      <c r="U201" s="23"/>
      <c r="V201" s="23"/>
      <c r="W201" s="23"/>
      <c r="X201" s="16"/>
      <c r="Y201" s="9" t="s">
        <v>44</v>
      </c>
      <c r="Z201" s="13" t="str">
        <f t="shared" si="1"/>
        <v>{"id":"M4-NyO-42a-I-1-BR","stimulus":"&lt;p&gt;Escolha o número para que a soma fique correta.&lt;/p&gt;&lt;p style=\"text-align: center\"&gt;{{Q1}} + ... = {{T1}}&lt;/p&gt;","hint":"&lt;p&gt;Adição e subtração são operações opostas. Ou seja, 2 + 5 é 7 da mesma maneira que 7 − 2 é 5.&lt;/p&gt;","feedback":"&lt;p&gt;Como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v>
      </c>
      <c r="AA201" s="11" t="s">
        <v>1052</v>
      </c>
      <c r="AB201" s="14" t="str">
        <f t="shared" si="2"/>
        <v>M4-NyO-42a-I-1</v>
      </c>
      <c r="AC201" s="14" t="str">
        <f t="shared" si="3"/>
        <v>M4-NyO-42a-I-1-BR</v>
      </c>
      <c r="AD201" s="16"/>
      <c r="AE201" s="16"/>
      <c r="AF201" s="16" t="s">
        <v>46</v>
      </c>
      <c r="AG201" s="16"/>
    </row>
    <row r="202" ht="75.0" customHeight="1">
      <c r="A202" s="9" t="s">
        <v>1045</v>
      </c>
      <c r="B202" s="12" t="s">
        <v>1046</v>
      </c>
      <c r="C202" s="7" t="s">
        <v>34</v>
      </c>
      <c r="D202" s="10" t="s">
        <v>35</v>
      </c>
      <c r="E202" s="9"/>
      <c r="F202" s="11" t="s">
        <v>1053</v>
      </c>
      <c r="G202" s="12"/>
      <c r="H202" s="12"/>
      <c r="I202" s="16" t="s">
        <v>37</v>
      </c>
      <c r="J202" s="7" t="s">
        <v>431</v>
      </c>
      <c r="K202" s="11" t="s">
        <v>1048</v>
      </c>
      <c r="L202" s="11" t="s">
        <v>1054</v>
      </c>
      <c r="M202" s="9" t="s">
        <v>41</v>
      </c>
      <c r="N202" s="12" t="s">
        <v>1055</v>
      </c>
      <c r="O202" s="11" t="s">
        <v>1056</v>
      </c>
      <c r="P202" s="23"/>
      <c r="Q202" s="16"/>
      <c r="R202" s="23"/>
      <c r="S202" s="23"/>
      <c r="T202" s="23"/>
      <c r="U202" s="23"/>
      <c r="V202" s="23"/>
      <c r="W202" s="23"/>
      <c r="X202" s="16"/>
      <c r="Y202" s="9" t="s">
        <v>44</v>
      </c>
      <c r="Z202" s="13" t="str">
        <f t="shared" si="1"/>
        <v>{"id":"M4-NyO-42a-I-2-BR","stimulus":"&lt;p&gt;Escolha o número para que a soma fique correta.&lt;/p&gt;&lt;p style=\"text-align: center\"&gt;... + {{Q1}} = {{T1}}&lt;/p&gt;","hint":"&lt;p&gt;Adição e subtração são operações opostas. Ou seja, 6 + 3 é 9 da mesma maneira que 9 − 3 é 6.&lt;/p&gt;","feedback":"&lt;p&gt;Como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v>
      </c>
      <c r="AA202" s="11" t="s">
        <v>1057</v>
      </c>
      <c r="AB202" s="14" t="str">
        <f t="shared" si="2"/>
        <v>M4-NyO-42a-I-2</v>
      </c>
      <c r="AC202" s="14" t="str">
        <f t="shared" si="3"/>
        <v>M4-NyO-42a-I-2-BR</v>
      </c>
      <c r="AD202" s="16"/>
      <c r="AE202" s="16"/>
      <c r="AF202" s="16" t="s">
        <v>46</v>
      </c>
      <c r="AG202" s="16"/>
    </row>
    <row r="203" ht="75.0" customHeight="1">
      <c r="A203" s="9" t="s">
        <v>1045</v>
      </c>
      <c r="B203" s="12" t="s">
        <v>1046</v>
      </c>
      <c r="C203" s="7" t="s">
        <v>48</v>
      </c>
      <c r="D203" s="10" t="s">
        <v>35</v>
      </c>
      <c r="E203" s="9"/>
      <c r="F203" s="12" t="s">
        <v>1058</v>
      </c>
      <c r="G203" s="18" t="s">
        <v>1059</v>
      </c>
      <c r="H203" s="12"/>
      <c r="I203" s="16" t="s">
        <v>37</v>
      </c>
      <c r="J203" s="9" t="s">
        <v>92</v>
      </c>
      <c r="K203" s="11" t="s">
        <v>1060</v>
      </c>
      <c r="L203" s="11" t="s">
        <v>1061</v>
      </c>
      <c r="M203" s="9" t="s">
        <v>41</v>
      </c>
      <c r="N203" s="12" t="s">
        <v>1062</v>
      </c>
      <c r="O203" s="11" t="s">
        <v>1063</v>
      </c>
      <c r="P203" s="23"/>
      <c r="Q203" s="16"/>
      <c r="R203" s="23"/>
      <c r="S203" s="23"/>
      <c r="T203" s="23"/>
      <c r="U203" s="23"/>
      <c r="V203" s="23"/>
      <c r="W203" s="23"/>
      <c r="X203" s="16"/>
      <c r="Y203" s="9" t="s">
        <v>44</v>
      </c>
      <c r="Z203" s="13" t="str">
        <f t="shared" si="1"/>
        <v>{"id":"M4-NyO-42a-E-1-BR","stimulus":"&lt;p&gt;Complete a seguinte adição.&lt;/p&gt;","template":"&lt;p style=\"text-align: center\"&gt;{{Q1}} + {{response}} = {{T1}}&lt;/p&gt;","hint":"&lt;p&gt;Adição e subtração são operações opostas. Ou seja, 1 + 7 é 8 da mesma maneira que 8 − 1 é 7.&lt;/p&gt;","feedback":"&lt;p&gt;Como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v>
      </c>
      <c r="AA203" s="11" t="s">
        <v>1064</v>
      </c>
      <c r="AB203" s="14" t="str">
        <f t="shared" si="2"/>
        <v>M4-NyO-42a-E-1</v>
      </c>
      <c r="AC203" s="14" t="str">
        <f t="shared" si="3"/>
        <v>M4-NyO-42a-E-1-BR</v>
      </c>
      <c r="AD203" s="16"/>
      <c r="AE203" s="16"/>
      <c r="AF203" s="16" t="s">
        <v>46</v>
      </c>
      <c r="AG203" s="16"/>
    </row>
    <row r="204" ht="75.0" customHeight="1">
      <c r="A204" s="9" t="s">
        <v>1045</v>
      </c>
      <c r="B204" s="12" t="s">
        <v>1046</v>
      </c>
      <c r="C204" s="7" t="s">
        <v>48</v>
      </c>
      <c r="D204" s="10" t="s">
        <v>35</v>
      </c>
      <c r="E204" s="9"/>
      <c r="F204" s="12" t="s">
        <v>1058</v>
      </c>
      <c r="G204" s="18" t="s">
        <v>1065</v>
      </c>
      <c r="H204" s="12"/>
      <c r="I204" s="16" t="s">
        <v>37</v>
      </c>
      <c r="J204" s="9" t="s">
        <v>92</v>
      </c>
      <c r="K204" s="11" t="s">
        <v>1060</v>
      </c>
      <c r="L204" s="12" t="s">
        <v>1066</v>
      </c>
      <c r="M204" s="9" t="s">
        <v>41</v>
      </c>
      <c r="N204" s="12" t="s">
        <v>1067</v>
      </c>
      <c r="O204" s="11" t="s">
        <v>1063</v>
      </c>
      <c r="P204" s="23"/>
      <c r="Q204" s="16"/>
      <c r="R204" s="23"/>
      <c r="S204" s="23"/>
      <c r="T204" s="23"/>
      <c r="U204" s="23"/>
      <c r="V204" s="23"/>
      <c r="W204" s="23"/>
      <c r="X204" s="16"/>
      <c r="Y204" s="9" t="s">
        <v>44</v>
      </c>
      <c r="Z204" s="13" t="str">
        <f t="shared" si="1"/>
        <v>{"id":"M4-NyO-42a-E-2-BR","stimulus":"&lt;p&gt;Complete a seguinte adição.&lt;/p&gt;","template":"&lt;p style=\"text-align: center\"&gt;{{response}} + {{Q1}} = {{T1}}&lt;/p&gt;","hint":"&lt;p&gt;Adição e subtração são operações opostas. Ou seja, 4 + 2 é 6 da mesma maneira que 6 − 2 é 4.&lt;/p&gt;","feedback":"&lt;p&gt;Como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v>
      </c>
      <c r="AA204" s="11" t="s">
        <v>1068</v>
      </c>
      <c r="AB204" s="14" t="str">
        <f t="shared" si="2"/>
        <v>M4-NyO-42a-E-2</v>
      </c>
      <c r="AC204" s="14" t="str">
        <f t="shared" si="3"/>
        <v>M4-NyO-42a-E-2-BR</v>
      </c>
      <c r="AD204" s="16"/>
      <c r="AE204" s="16"/>
      <c r="AF204" s="16" t="s">
        <v>46</v>
      </c>
      <c r="AG204" s="16"/>
    </row>
    <row r="205" ht="75.0" customHeight="1">
      <c r="A205" s="9" t="s">
        <v>1045</v>
      </c>
      <c r="B205" s="12" t="s">
        <v>1046</v>
      </c>
      <c r="C205" s="9" t="s">
        <v>67</v>
      </c>
      <c r="D205" s="10" t="s">
        <v>35</v>
      </c>
      <c r="E205" s="9"/>
      <c r="F205" s="11" t="s">
        <v>1069</v>
      </c>
      <c r="G205" s="18" t="s">
        <v>1070</v>
      </c>
      <c r="H205" s="12"/>
      <c r="I205" s="16" t="s">
        <v>37</v>
      </c>
      <c r="J205" s="9" t="s">
        <v>92</v>
      </c>
      <c r="K205" s="11" t="s">
        <v>1071</v>
      </c>
      <c r="L205" s="11" t="s">
        <v>1061</v>
      </c>
      <c r="M205" s="9" t="s">
        <v>41</v>
      </c>
      <c r="N205" s="12" t="s">
        <v>1055</v>
      </c>
      <c r="O205" s="11" t="s">
        <v>1072</v>
      </c>
      <c r="P205" s="23"/>
      <c r="Q205" s="16"/>
      <c r="R205" s="23"/>
      <c r="S205" s="23"/>
      <c r="T205" s="23"/>
      <c r="U205" s="23"/>
      <c r="V205" s="23"/>
      <c r="W205" s="23"/>
      <c r="X205" s="16"/>
      <c r="Y205" s="9" t="s">
        <v>44</v>
      </c>
      <c r="Z205" s="13" t="str">
        <f t="shared" si="1"/>
        <v>{"id":"M4-NyO-42a-A-1-BR","stimulus":"&lt;p&gt;Em uma mercearia há {{Q1}} caixotes de manga à venda. Após a chegada de um fornecedor com uma encomenda, a mercearia passou a ter {{T1}} caixotes. Quantos caixotes de manga a mercearia havia encomendado?&lt;/p&gt;","template":"&lt;p&gt;Foram encomendados {{response}} caixotes de manga.&lt;/p&gt;","hint":"&lt;p&gt;Adição e subtração são operações opostas. Ou seja, 6 + 3 é 9 da mesma maneira que 9 − 3 é 6.&lt;/p&gt;","feedback":"&lt;p&gt;Como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100,"step":1},{"name":"Q2","label":null,"min":100,"max":500,"step":1}],"calculated":[{"name":"T1","label":"{{function}}","function":"{{Q1}}+{{Q2}}","temp":true},{"name":"A1","label":"{{function}}","function":"{{Q2}}"}],"uniques":true},"algorithm":{"name":"calculateOperation","params":{"method":"equivLiteral","keyboard":"NUMERICAL"}}}</v>
      </c>
      <c r="AA205" s="11" t="s">
        <v>1073</v>
      </c>
      <c r="AB205" s="14" t="str">
        <f t="shared" si="2"/>
        <v>M4-NyO-42a-A-1</v>
      </c>
      <c r="AC205" s="14" t="str">
        <f t="shared" si="3"/>
        <v>M4-NyO-42a-A-1-BR</v>
      </c>
      <c r="AD205" s="16"/>
      <c r="AE205" s="16"/>
      <c r="AF205" s="16" t="s">
        <v>46</v>
      </c>
      <c r="AG205" s="16"/>
    </row>
    <row r="206" ht="75.0" customHeight="1">
      <c r="A206" s="9" t="s">
        <v>1045</v>
      </c>
      <c r="B206" s="12" t="s">
        <v>1046</v>
      </c>
      <c r="C206" s="9" t="s">
        <v>67</v>
      </c>
      <c r="D206" s="10" t="s">
        <v>35</v>
      </c>
      <c r="E206" s="9"/>
      <c r="F206" s="11" t="s">
        <v>1074</v>
      </c>
      <c r="G206" s="18" t="s">
        <v>1075</v>
      </c>
      <c r="H206" s="12"/>
      <c r="I206" s="16" t="s">
        <v>37</v>
      </c>
      <c r="J206" s="9" t="s">
        <v>92</v>
      </c>
      <c r="K206" s="11" t="s">
        <v>1076</v>
      </c>
      <c r="L206" s="12" t="s">
        <v>1066</v>
      </c>
      <c r="M206" s="9" t="s">
        <v>41</v>
      </c>
      <c r="N206" s="12" t="s">
        <v>1062</v>
      </c>
      <c r="O206" s="11" t="s">
        <v>1051</v>
      </c>
      <c r="P206" s="23"/>
      <c r="Q206" s="16"/>
      <c r="R206" s="21"/>
      <c r="S206" s="21"/>
      <c r="T206" s="21"/>
      <c r="U206" s="23"/>
      <c r="V206" s="21"/>
      <c r="W206" s="21"/>
      <c r="X206" s="11"/>
      <c r="Y206" s="9" t="s">
        <v>44</v>
      </c>
      <c r="Z206" s="13" t="str">
        <f t="shared" si="1"/>
        <v>{"id":"M4-NyO-42a-A-2-BR","stimulus":"&lt;p&gt;Uma loja de eletrônicos tinha {{Q1}} produtos à venda na vitrine, mas após uma reforma de ampliação do espaço, a loja passou a mostrar {{T1}} produtos. Quantos produtos foram levados para a nova vitrine?&lt;/p&gt;","template":"&lt;p&gt;Foram levados {{response}} produtos.&lt;/p&gt;","hint":"&lt;p&gt;Adição e subtração são operações opostas. Ou seja, 1 + 7 é 8 da mesma maneira que 8 − 1 é 7.&lt;/p&gt;","feedback":"&lt;p&gt;Como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1000,"max":9999,"step":1},{"name":"Q2","label":null,"min":1000,"max":9999,"step":1}],"calculated":[{"name":"T1","label":"{{function}}","function":"{{Q1}}+{{Q2}}","temp":true},{"name":"A1","label":"{{function}}","function":"{{Q2}}"}],"uniques":true},"algorithm":{"name":"calculateOperation","params":{"method":"equivLiteral","keyboard":"NUMERICAL"}}}</v>
      </c>
      <c r="AA206" s="11" t="s">
        <v>1077</v>
      </c>
      <c r="AB206" s="14" t="str">
        <f t="shared" si="2"/>
        <v>M4-NyO-42a-A-2</v>
      </c>
      <c r="AC206" s="14" t="str">
        <f t="shared" si="3"/>
        <v>M4-NyO-42a-A-2-BR</v>
      </c>
      <c r="AD206" s="16"/>
      <c r="AE206" s="16"/>
      <c r="AF206" s="16" t="s">
        <v>46</v>
      </c>
      <c r="AG206" s="16"/>
    </row>
    <row r="207" ht="75.0" customHeight="1">
      <c r="A207" s="9" t="s">
        <v>1045</v>
      </c>
      <c r="B207" s="12" t="s">
        <v>1046</v>
      </c>
      <c r="C207" s="9" t="s">
        <v>67</v>
      </c>
      <c r="D207" s="10" t="s">
        <v>35</v>
      </c>
      <c r="E207" s="9"/>
      <c r="F207" s="11" t="s">
        <v>1078</v>
      </c>
      <c r="G207" s="18" t="s">
        <v>1079</v>
      </c>
      <c r="H207" s="12"/>
      <c r="I207" s="16" t="s">
        <v>37</v>
      </c>
      <c r="J207" s="9" t="s">
        <v>92</v>
      </c>
      <c r="K207" s="11" t="s">
        <v>1080</v>
      </c>
      <c r="L207" s="12" t="s">
        <v>1066</v>
      </c>
      <c r="M207" s="9" t="s">
        <v>41</v>
      </c>
      <c r="N207" s="12" t="s">
        <v>1067</v>
      </c>
      <c r="O207" s="11" t="s">
        <v>1072</v>
      </c>
      <c r="P207" s="23"/>
      <c r="Q207" s="16"/>
      <c r="R207" s="21"/>
      <c r="S207" s="21"/>
      <c r="T207" s="21"/>
      <c r="U207" s="23"/>
      <c r="V207" s="23"/>
      <c r="W207" s="21"/>
      <c r="X207" s="11"/>
      <c r="Y207" s="9" t="s">
        <v>44</v>
      </c>
      <c r="Z207" s="13" t="str">
        <f t="shared" si="1"/>
        <v>{"id":"M4-NyO-42a-A-3-BR","stimulus":"&lt;p&gt;Angélica e seu avô colheram {{Q1}} limões de seu pomar no primeiro dia de colheita. Após o segundo dia, eles já tinham recolhido {{T1}} limões. Quantos limões foram colhidos no segundo dia?&lt;/p&gt;","template":"&lt;p&gt;No segundo dia, foram colhidos {{response}} limões.&lt;/p&gt;","hint":"&lt;p&gt;Adição e subtração são operações opostas. Ou seja, 4 + 2 é 6 da mesma maneira que 6 − 2 é 4.&lt;/p&gt;","feedback":"&lt;p&gt;Como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500,"step":1},{"name":"Q2","label":null,"min":50,"max":500,"step":1}],"calculated":[{"name":"T1","label":"{{function}}","function":"{{Q1}}+{{Q2}}","temp":true},{"name":"A1","label":"{{function}}","function":"{{Q2}}"}],"uniques":true},"algorithm":{"name":"calculateOperation","params":{"method":"equivLiteral","keyboard":"NUMERICAL"}}}</v>
      </c>
      <c r="AA207" s="11" t="s">
        <v>1081</v>
      </c>
      <c r="AB207" s="14" t="str">
        <f t="shared" si="2"/>
        <v>M4-NyO-42a-A-3</v>
      </c>
      <c r="AC207" s="14" t="str">
        <f t="shared" si="3"/>
        <v>M4-NyO-42a-A-3-BR</v>
      </c>
      <c r="AD207" s="16"/>
      <c r="AE207" s="16"/>
      <c r="AF207" s="16" t="s">
        <v>46</v>
      </c>
      <c r="AG207" s="16"/>
    </row>
    <row r="208" ht="75.0" customHeight="1">
      <c r="A208" s="9" t="s">
        <v>1082</v>
      </c>
      <c r="B208" s="12" t="s">
        <v>1083</v>
      </c>
      <c r="C208" s="9" t="s">
        <v>34</v>
      </c>
      <c r="D208" s="10" t="s">
        <v>35</v>
      </c>
      <c r="E208" s="9"/>
      <c r="F208" s="11" t="s">
        <v>1084</v>
      </c>
      <c r="G208" s="12"/>
      <c r="H208" s="12"/>
      <c r="I208" s="16" t="s">
        <v>37</v>
      </c>
      <c r="J208" s="7" t="s">
        <v>1085</v>
      </c>
      <c r="K208" s="11" t="s">
        <v>1086</v>
      </c>
      <c r="L208" s="11" t="s">
        <v>1087</v>
      </c>
      <c r="M208" s="9" t="s">
        <v>41</v>
      </c>
      <c r="N208" s="11" t="s">
        <v>1088</v>
      </c>
      <c r="O208" s="11" t="s">
        <v>1089</v>
      </c>
      <c r="P208" s="23"/>
      <c r="Q208" s="16"/>
      <c r="R208" s="21"/>
      <c r="S208" s="21"/>
      <c r="T208" s="21"/>
      <c r="U208" s="23"/>
      <c r="V208" s="23"/>
      <c r="W208" s="21"/>
      <c r="X208" s="11"/>
      <c r="Y208" s="9" t="s">
        <v>44</v>
      </c>
      <c r="Z208" s="13" t="str">
        <f t="shared" si="1"/>
        <v>{"id":"M4-NyO-42b-I-1-BR","stimulus":"&lt;p&gt;Que número completa esta subtração?&lt;/p&gt;&lt;p style=\"text-align: center\"&gt;...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max":5000,"step":1},{"name":"Q2","label":null,"min":100,"max":5000,"step":1},{"name":"Q3","label":null,"min":10,"max":90,"step":10},{"name":"Q4","label":null,"min":10,"max":90,"step":10}],"calculated":[{"name":"A1","label":"{{function}}","function":"{{Q1}}+{{Q2}}"},{"name":"A2","label":"{{function}}","function":"{{Q1}}+{{Q4}}","incorrect":true},{"name":"A3","label":"{{function}}","function":"{{Q1}}","incorrect":true},{"name":"A4","label":"{{function}}","function":"{{Q1}}+{{Q2}}-{{Q3}}","incorrect":true},{"name":"A5","label":"{{function}}","function":"{{Q1}}+{{Q2}}+{{Q3}}","incorrect":true}],"uniques":true},"algorithm":{"name":"trueFalse","template":"Multiple choice – standard","params":{"countCorrect":1,"countIncorrect":2,"showCheckIcon":false,"columns":3}}}</v>
      </c>
      <c r="AA208" s="11" t="s">
        <v>1090</v>
      </c>
      <c r="AB208" s="14" t="str">
        <f t="shared" si="2"/>
        <v>M4-NyO-42b-I-1</v>
      </c>
      <c r="AC208" s="14" t="str">
        <f t="shared" si="3"/>
        <v>M4-NyO-42b-I-1-BR</v>
      </c>
      <c r="AD208" s="16"/>
      <c r="AE208" s="16"/>
      <c r="AF208" s="16" t="s">
        <v>46</v>
      </c>
      <c r="AG208" s="16"/>
    </row>
    <row r="209" ht="75.0" customHeight="1">
      <c r="A209" s="9" t="s">
        <v>1082</v>
      </c>
      <c r="B209" s="12" t="s">
        <v>1083</v>
      </c>
      <c r="C209" s="9" t="s">
        <v>48</v>
      </c>
      <c r="D209" s="10" t="s">
        <v>35</v>
      </c>
      <c r="E209" s="9"/>
      <c r="F209" s="12" t="s">
        <v>1091</v>
      </c>
      <c r="G209" s="12" t="s">
        <v>556</v>
      </c>
      <c r="H209" s="12"/>
      <c r="I209" s="16" t="s">
        <v>37</v>
      </c>
      <c r="J209" s="9" t="s">
        <v>92</v>
      </c>
      <c r="K209" s="11" t="s">
        <v>1092</v>
      </c>
      <c r="L209" s="12" t="s">
        <v>1093</v>
      </c>
      <c r="M209" s="9" t="s">
        <v>41</v>
      </c>
      <c r="N209" s="11" t="s">
        <v>1088</v>
      </c>
      <c r="O209" s="11" t="s">
        <v>1089</v>
      </c>
      <c r="P209" s="23"/>
      <c r="Q209" s="16"/>
      <c r="R209" s="21"/>
      <c r="S209" s="21"/>
      <c r="T209" s="21"/>
      <c r="U209" s="23"/>
      <c r="V209" s="23"/>
      <c r="W209" s="21"/>
      <c r="X209" s="11"/>
      <c r="Y209" s="9" t="s">
        <v>44</v>
      </c>
      <c r="Z209" s="13" t="str">
        <f t="shared" si="1"/>
        <v>{"id":"M4-NyO-42b-E-1-BR","stimulus":"&lt;p&gt;Encontre o minuendo da seguinte subtração.&lt;/p&gt;","template":"&lt;p style=\"text-align: center\"&gt;{{response}}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1000,"max":9999,"step":1},{"name":"Q2","label":null,"min":1000,"max":9999,"step":1}],"calculated":[{"name":"A1","label":"{{function}}","function":"{{Q1}}+{{Q2}}"}],"uniques":true},"algorithm":{"name":"calculateOperation","params":{"method":"equivLiteral","keyboard":"NUMERICAL"}}}</v>
      </c>
      <c r="AA209" s="11" t="s">
        <v>1094</v>
      </c>
      <c r="AB209" s="14" t="str">
        <f t="shared" si="2"/>
        <v>M4-NyO-42b-E-1</v>
      </c>
      <c r="AC209" s="14" t="str">
        <f t="shared" si="3"/>
        <v>M4-NyO-42b-E-1-BR</v>
      </c>
      <c r="AD209" s="16"/>
      <c r="AE209" s="16"/>
      <c r="AF209" s="16" t="s">
        <v>46</v>
      </c>
      <c r="AG209" s="16"/>
    </row>
    <row r="210" ht="75.0" customHeight="1">
      <c r="A210" s="9" t="s">
        <v>1082</v>
      </c>
      <c r="B210" s="12" t="s">
        <v>1083</v>
      </c>
      <c r="C210" s="9" t="s">
        <v>67</v>
      </c>
      <c r="D210" s="10" t="s">
        <v>35</v>
      </c>
      <c r="E210" s="9"/>
      <c r="F210" s="12" t="s">
        <v>1095</v>
      </c>
      <c r="G210" s="12" t="s">
        <v>1096</v>
      </c>
      <c r="H210" s="12"/>
      <c r="I210" s="16" t="s">
        <v>37</v>
      </c>
      <c r="J210" s="9" t="s">
        <v>92</v>
      </c>
      <c r="K210" s="12" t="s">
        <v>1097</v>
      </c>
      <c r="L210" s="12" t="s">
        <v>557</v>
      </c>
      <c r="M210" s="9" t="s">
        <v>41</v>
      </c>
      <c r="N210" s="12" t="s">
        <v>1088</v>
      </c>
      <c r="O210" s="24" t="s">
        <v>1098</v>
      </c>
      <c r="P210" s="23"/>
      <c r="Q210" s="16"/>
      <c r="R210" s="21"/>
      <c r="S210" s="21"/>
      <c r="T210" s="21"/>
      <c r="U210" s="23"/>
      <c r="V210" s="23"/>
      <c r="W210" s="21"/>
      <c r="X210" s="11"/>
      <c r="Y210" s="9" t="s">
        <v>44</v>
      </c>
      <c r="Z210" s="13" t="str">
        <f t="shared" si="1"/>
        <v>{"id":"M4-NyO-42b-A-1-BR","stimulus":"&lt;p&gt;Algumas horas depois que Aurora verificou o dinheiro que ela tinha na conta do banco, uma loja cobrou R$ {{Q1}} da conta dela. Se depois dessa cobrança ela ficou com R${{Q2}} restantes, quanto dinheiro Aurora tinha antes da cobrança?&lt;/p&gt;","template":"&lt;p&gt;Aurora tinha R$ {{response}}.&lt;/p&gt;","hint":"&lt;p&gt;De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v>
      </c>
      <c r="AA210" s="11" t="s">
        <v>1099</v>
      </c>
      <c r="AB210" s="14" t="str">
        <f t="shared" si="2"/>
        <v>M4-NyO-42b-A-1</v>
      </c>
      <c r="AC210" s="14" t="str">
        <f t="shared" si="3"/>
        <v>M4-NyO-42b-A-1-BR</v>
      </c>
      <c r="AD210" s="16"/>
      <c r="AE210" s="16"/>
      <c r="AF210" s="16" t="s">
        <v>46</v>
      </c>
      <c r="AG210" s="16"/>
    </row>
    <row r="211" ht="75.0" customHeight="1">
      <c r="A211" s="9" t="s">
        <v>1082</v>
      </c>
      <c r="B211" s="12" t="s">
        <v>1083</v>
      </c>
      <c r="C211" s="9" t="s">
        <v>67</v>
      </c>
      <c r="D211" s="10" t="s">
        <v>35</v>
      </c>
      <c r="E211" s="9"/>
      <c r="F211" s="12" t="s">
        <v>1100</v>
      </c>
      <c r="G211" s="12" t="s">
        <v>1101</v>
      </c>
      <c r="H211" s="12"/>
      <c r="I211" s="16" t="s">
        <v>37</v>
      </c>
      <c r="J211" s="9" t="s">
        <v>92</v>
      </c>
      <c r="K211" s="12" t="s">
        <v>1097</v>
      </c>
      <c r="L211" s="12" t="s">
        <v>557</v>
      </c>
      <c r="M211" s="9" t="s">
        <v>41</v>
      </c>
      <c r="N211" s="12" t="s">
        <v>1088</v>
      </c>
      <c r="O211" s="24" t="s">
        <v>1098</v>
      </c>
      <c r="P211" s="23"/>
      <c r="Q211" s="16"/>
      <c r="R211" s="21"/>
      <c r="S211" s="21"/>
      <c r="T211" s="21"/>
      <c r="U211" s="23"/>
      <c r="V211" s="23"/>
      <c r="W211" s="21"/>
      <c r="X211" s="11"/>
      <c r="Y211" s="9" t="s">
        <v>44</v>
      </c>
      <c r="Z211" s="13" t="str">
        <f t="shared" si="1"/>
        <v>{"id":"M4-NyO-42b-A-2-BR","stimulus":"&lt;p&gt;Uma fábrica de chapéus retirou {{Q1}} itens de seu estoque para exportá-los para a França. Se a fábrica tem agora {{Q2}} itens sobrando, quantos havia inicialmente no estoque?&lt;/p&gt;","template":"&lt;p&gt;Havia no estoque {{response}} chapéus.&lt;/p&gt;","hint":"&lt;p&gt;De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v>
      </c>
      <c r="AA211" s="11" t="s">
        <v>1102</v>
      </c>
      <c r="AB211" s="14" t="str">
        <f t="shared" si="2"/>
        <v>M4-NyO-42b-A-2</v>
      </c>
      <c r="AC211" s="14" t="str">
        <f t="shared" si="3"/>
        <v>M4-NyO-42b-A-2-BR</v>
      </c>
      <c r="AD211" s="16"/>
      <c r="AE211" s="16"/>
      <c r="AF211" s="16" t="s">
        <v>46</v>
      </c>
      <c r="AG211" s="16"/>
    </row>
    <row r="212" ht="75.0" customHeight="1">
      <c r="A212" s="9" t="s">
        <v>1082</v>
      </c>
      <c r="B212" s="12" t="s">
        <v>1083</v>
      </c>
      <c r="C212" s="9" t="s">
        <v>67</v>
      </c>
      <c r="D212" s="10" t="s">
        <v>35</v>
      </c>
      <c r="E212" s="9"/>
      <c r="F212" s="11" t="s">
        <v>1103</v>
      </c>
      <c r="G212" s="12" t="s">
        <v>1104</v>
      </c>
      <c r="H212" s="12"/>
      <c r="I212" s="16" t="s">
        <v>37</v>
      </c>
      <c r="J212" s="9" t="s">
        <v>92</v>
      </c>
      <c r="K212" s="12" t="s">
        <v>1105</v>
      </c>
      <c r="L212" s="12" t="s">
        <v>557</v>
      </c>
      <c r="M212" s="9" t="s">
        <v>41</v>
      </c>
      <c r="N212" s="12" t="s">
        <v>1088</v>
      </c>
      <c r="O212" s="24" t="s">
        <v>1098</v>
      </c>
      <c r="P212" s="23"/>
      <c r="Q212" s="16"/>
      <c r="R212" s="21"/>
      <c r="S212" s="21"/>
      <c r="T212" s="21"/>
      <c r="U212" s="23"/>
      <c r="V212" s="23"/>
      <c r="W212" s="21"/>
      <c r="X212" s="11"/>
      <c r="Y212" s="9" t="s">
        <v>44</v>
      </c>
      <c r="Z212" s="13" t="str">
        <f t="shared" si="1"/>
        <v>{"id":"M4-NyO-42b-A-3-BR","stimulus":"&lt;p&gt;Um mesmo número de alunos vai para uma escola todos os dias. No entanto, quando as aulas terminam, {{Q1}} deles vão para casa e o restante fica em atividades extracurriculares. Se os alunos que ficam na escola são {{Q2}}, quantos alunos vão à aula todos os dias?&lt;/p&gt;","template":"&lt;p&gt;Todos os dias, vão para a escola {{response}} alunos.&lt;/p&gt;","hint":"&lt;p&gt;De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100,"max":200,"step":1},{"name":"Q2","label":null,"min":100,"max":200,"step":1}],"calculated":[{"name":"A1","label":"{{function}}","function":"{{Q1}}+{{Q2}}"}],"uniques":true},"algorithm":{"name":"calculateOperation","params":{"method":"equivLiteral","keyboard":"NUMERICAL"}}}</v>
      </c>
      <c r="AA212" s="11" t="s">
        <v>1106</v>
      </c>
      <c r="AB212" s="14" t="str">
        <f t="shared" si="2"/>
        <v>M4-NyO-42b-A-3</v>
      </c>
      <c r="AC212" s="14" t="str">
        <f t="shared" si="3"/>
        <v>M4-NyO-42b-A-3-BR</v>
      </c>
      <c r="AD212" s="16"/>
      <c r="AE212" s="16"/>
      <c r="AF212" s="16" t="s">
        <v>46</v>
      </c>
      <c r="AG212" s="16"/>
    </row>
    <row r="213" ht="75.0" customHeight="1">
      <c r="A213" s="9" t="s">
        <v>1107</v>
      </c>
      <c r="B213" s="12" t="s">
        <v>1108</v>
      </c>
      <c r="C213" s="9" t="s">
        <v>34</v>
      </c>
      <c r="D213" s="10" t="s">
        <v>35</v>
      </c>
      <c r="E213" s="9"/>
      <c r="F213" s="12" t="s">
        <v>1109</v>
      </c>
      <c r="G213" s="12"/>
      <c r="H213" s="12"/>
      <c r="I213" s="16" t="s">
        <v>37</v>
      </c>
      <c r="J213" s="9" t="s">
        <v>391</v>
      </c>
      <c r="K213" s="12" t="s">
        <v>1110</v>
      </c>
      <c r="L213" s="12" t="s">
        <v>1111</v>
      </c>
      <c r="M213" s="9" t="s">
        <v>41</v>
      </c>
      <c r="N213" s="12" t="s">
        <v>1112</v>
      </c>
      <c r="O213" s="24" t="s">
        <v>1113</v>
      </c>
      <c r="P213" s="23"/>
      <c r="Q213" s="16"/>
      <c r="R213" s="21"/>
      <c r="S213" s="21"/>
      <c r="T213" s="21"/>
      <c r="U213" s="23"/>
      <c r="V213" s="23"/>
      <c r="W213" s="21"/>
      <c r="X213" s="11"/>
      <c r="Y213" s="9" t="s">
        <v>44</v>
      </c>
      <c r="Z213" s="13" t="str">
        <f t="shared" si="1"/>
        <v>{"id":"M4-NyO-42c-I-1-BR","stimulus":"&lt;p&gt;Que valor o quadrado representa?&lt;/p&gt;&lt;p style=\"text-align: center\"&gt;⬛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v>
      </c>
      <c r="AA213" s="11" t="s">
        <v>1114</v>
      </c>
      <c r="AB213" s="14" t="str">
        <f t="shared" si="2"/>
        <v>M4-NyO-42c-I-1</v>
      </c>
      <c r="AC213" s="14" t="str">
        <f t="shared" si="3"/>
        <v>M4-NyO-42c-I-1-BR</v>
      </c>
      <c r="AD213" s="16"/>
      <c r="AE213" s="16"/>
      <c r="AF213" s="16" t="s">
        <v>46</v>
      </c>
      <c r="AG213" s="16"/>
    </row>
    <row r="214" ht="75.0" customHeight="1">
      <c r="A214" s="9" t="s">
        <v>1107</v>
      </c>
      <c r="B214" s="12" t="s">
        <v>1108</v>
      </c>
      <c r="C214" s="9" t="s">
        <v>34</v>
      </c>
      <c r="D214" s="10" t="s">
        <v>35</v>
      </c>
      <c r="E214" s="9"/>
      <c r="F214" s="12" t="s">
        <v>1115</v>
      </c>
      <c r="G214" s="12"/>
      <c r="H214" s="12"/>
      <c r="I214" s="16" t="s">
        <v>37</v>
      </c>
      <c r="J214" s="9" t="s">
        <v>391</v>
      </c>
      <c r="K214" s="12" t="s">
        <v>1110</v>
      </c>
      <c r="L214" s="12" t="s">
        <v>1111</v>
      </c>
      <c r="M214" s="9" t="s">
        <v>41</v>
      </c>
      <c r="N214" s="12" t="s">
        <v>1112</v>
      </c>
      <c r="O214" s="24" t="s">
        <v>1116</v>
      </c>
      <c r="P214" s="23"/>
      <c r="Q214" s="16"/>
      <c r="R214" s="21"/>
      <c r="S214" s="21"/>
      <c r="T214" s="21"/>
      <c r="U214" s="23"/>
      <c r="V214" s="23"/>
      <c r="W214" s="21"/>
      <c r="X214" s="11"/>
      <c r="Y214" s="9" t="s">
        <v>44</v>
      </c>
      <c r="Z214" s="13" t="str">
        <f t="shared" si="1"/>
        <v>{"id":"M4-NyO-42c-I-2-BR","stimulus":"&lt;p&gt;Que valor o quadrado representa?&lt;/p&gt;&lt;p style=\"text-align: center\"&gt;{{Q1}} × ⬛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v>
      </c>
      <c r="AA214" s="11" t="s">
        <v>1117</v>
      </c>
      <c r="AB214" s="14" t="str">
        <f t="shared" si="2"/>
        <v>M4-NyO-42c-I-2</v>
      </c>
      <c r="AC214" s="14" t="str">
        <f t="shared" si="3"/>
        <v>M4-NyO-42c-I-2-BR</v>
      </c>
      <c r="AD214" s="16"/>
      <c r="AE214" s="16"/>
      <c r="AF214" s="16" t="s">
        <v>46</v>
      </c>
      <c r="AG214" s="16"/>
    </row>
    <row r="215" ht="75.0" customHeight="1">
      <c r="A215" s="9" t="s">
        <v>1107</v>
      </c>
      <c r="B215" s="12" t="s">
        <v>1108</v>
      </c>
      <c r="C215" s="9" t="s">
        <v>48</v>
      </c>
      <c r="D215" s="10" t="s">
        <v>35</v>
      </c>
      <c r="E215" s="9"/>
      <c r="F215" s="12" t="s">
        <v>1118</v>
      </c>
      <c r="G215" s="12" t="s">
        <v>1119</v>
      </c>
      <c r="H215" s="12"/>
      <c r="I215" s="16" t="s">
        <v>37</v>
      </c>
      <c r="J215" s="9" t="s">
        <v>92</v>
      </c>
      <c r="K215" s="12" t="s">
        <v>1120</v>
      </c>
      <c r="L215" s="12" t="s">
        <v>919</v>
      </c>
      <c r="M215" s="9" t="s">
        <v>41</v>
      </c>
      <c r="N215" s="12" t="s">
        <v>1112</v>
      </c>
      <c r="O215" s="24" t="s">
        <v>1113</v>
      </c>
      <c r="P215" s="23"/>
      <c r="Q215" s="16"/>
      <c r="R215" s="21"/>
      <c r="S215" s="21"/>
      <c r="T215" s="21"/>
      <c r="U215" s="23"/>
      <c r="V215" s="23"/>
      <c r="W215" s="21"/>
      <c r="X215" s="11"/>
      <c r="Y215" s="9" t="s">
        <v>44</v>
      </c>
      <c r="Z215" s="13" t="str">
        <f t="shared" si="1"/>
        <v>{"id":"M4-NyO-42c-E-1-BR","stimulus":"&lt;p&gt;Escreva o termo que falta na multiplicação.&lt;/p&gt;","template":"&lt;p style=\"text-align: center\"&gt;{{response}}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v>
      </c>
      <c r="AA215" s="11" t="s">
        <v>1121</v>
      </c>
      <c r="AB215" s="14" t="str">
        <f t="shared" si="2"/>
        <v>M4-NyO-42c-E-1</v>
      </c>
      <c r="AC215" s="14" t="str">
        <f t="shared" si="3"/>
        <v>M4-NyO-42c-E-1-BR</v>
      </c>
      <c r="AD215" s="16"/>
      <c r="AE215" s="16"/>
      <c r="AF215" s="16" t="s">
        <v>46</v>
      </c>
      <c r="AG215" s="16"/>
    </row>
    <row r="216" ht="75.0" customHeight="1">
      <c r="A216" s="9" t="s">
        <v>1107</v>
      </c>
      <c r="B216" s="12" t="s">
        <v>1108</v>
      </c>
      <c r="C216" s="9" t="s">
        <v>48</v>
      </c>
      <c r="D216" s="10" t="s">
        <v>35</v>
      </c>
      <c r="E216" s="9"/>
      <c r="F216" s="12" t="s">
        <v>1118</v>
      </c>
      <c r="G216" s="12" t="s">
        <v>1122</v>
      </c>
      <c r="H216" s="12"/>
      <c r="I216" s="16" t="s">
        <v>37</v>
      </c>
      <c r="J216" s="9" t="s">
        <v>92</v>
      </c>
      <c r="K216" s="12" t="s">
        <v>1120</v>
      </c>
      <c r="L216" s="12" t="s">
        <v>919</v>
      </c>
      <c r="M216" s="9" t="s">
        <v>41</v>
      </c>
      <c r="N216" s="12" t="s">
        <v>1112</v>
      </c>
      <c r="O216" s="24" t="s">
        <v>1116</v>
      </c>
      <c r="P216" s="23"/>
      <c r="Q216" s="16"/>
      <c r="R216" s="21"/>
      <c r="S216" s="21"/>
      <c r="T216" s="21"/>
      <c r="U216" s="23"/>
      <c r="V216" s="23"/>
      <c r="W216" s="21"/>
      <c r="X216" s="11"/>
      <c r="Y216" s="9" t="s">
        <v>44</v>
      </c>
      <c r="Z216" s="13" t="str">
        <f t="shared" si="1"/>
        <v>{"id":"M4-NyO-42c-E-2-BR","stimulus":"&lt;p&gt;Escreva o termo que falta na multiplicação.&lt;/p&gt;","template":"&lt;p style=\"text-align: center\"&gt;{{Q1}} × {{response}}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v>
      </c>
      <c r="AA216" s="11" t="s">
        <v>1123</v>
      </c>
      <c r="AB216" s="14" t="str">
        <f t="shared" si="2"/>
        <v>M4-NyO-42c-E-2</v>
      </c>
      <c r="AC216" s="14" t="str">
        <f t="shared" si="3"/>
        <v>M4-NyO-42c-E-2-BR</v>
      </c>
      <c r="AD216" s="16"/>
      <c r="AE216" s="16"/>
      <c r="AF216" s="16" t="s">
        <v>46</v>
      </c>
      <c r="AG216" s="16"/>
    </row>
    <row r="217" ht="75.0" customHeight="1">
      <c r="A217" s="9" t="s">
        <v>1107</v>
      </c>
      <c r="B217" s="12" t="s">
        <v>1108</v>
      </c>
      <c r="C217" s="9" t="s">
        <v>67</v>
      </c>
      <c r="D217" s="10" t="s">
        <v>35</v>
      </c>
      <c r="E217" s="9"/>
      <c r="F217" s="11" t="s">
        <v>1124</v>
      </c>
      <c r="G217" s="12" t="s">
        <v>1125</v>
      </c>
      <c r="H217" s="12"/>
      <c r="I217" s="16" t="s">
        <v>37</v>
      </c>
      <c r="J217" s="9" t="s">
        <v>92</v>
      </c>
      <c r="K217" s="12" t="s">
        <v>1126</v>
      </c>
      <c r="L217" s="12" t="s">
        <v>919</v>
      </c>
      <c r="M217" s="9" t="s">
        <v>41</v>
      </c>
      <c r="N217" s="12" t="s">
        <v>1112</v>
      </c>
      <c r="O217" s="24" t="s">
        <v>1113</v>
      </c>
      <c r="P217" s="23"/>
      <c r="Q217" s="16"/>
      <c r="R217" s="21"/>
      <c r="S217" s="21"/>
      <c r="T217" s="21"/>
      <c r="U217" s="23"/>
      <c r="V217" s="23"/>
      <c r="W217" s="21"/>
      <c r="X217" s="11"/>
      <c r="Y217" s="9" t="s">
        <v>44</v>
      </c>
      <c r="Z217" s="13" t="str">
        <f t="shared" si="1"/>
        <v>{"id":"M4-NyO-42c-A-1-BR","stimulus":"&lt;p&gt;Os pais de Luana compraram alguns livros para ela por R$ {{Q1}} cada. Se no total foram gastos R$ {{T1}}, quantos livros foram comprados no total?&lt;/p&gt;","template":"&lt;p&gt;Eles compraram {{response}} livros.&lt;/p&gt;","hint":"&lt;p&gt;A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25,"step":1},{"name":"Q2","label":null,"min":2,"max":20,"step":1}],"calculated":[{"name":"T1","label":"{{function}}","function":"{{Q1}}*{{Q2}}","temp":true},{"name":"A1","label":"{{function}}","function":"{{Q2}}"}],"uniques":true},"algorithm":{"name":"calculateOperation","params":{"method":"equivLiteral","keyboard":"NUMERICAL"}}}</v>
      </c>
      <c r="AA217" s="11" t="s">
        <v>1127</v>
      </c>
      <c r="AB217" s="14" t="str">
        <f t="shared" si="2"/>
        <v>M4-NyO-42c-A-1</v>
      </c>
      <c r="AC217" s="14" t="str">
        <f t="shared" si="3"/>
        <v>M4-NyO-42c-A-1-BR</v>
      </c>
      <c r="AD217" s="16"/>
      <c r="AE217" s="16"/>
      <c r="AF217" s="16" t="s">
        <v>46</v>
      </c>
      <c r="AG217" s="16"/>
    </row>
    <row r="218" ht="75.0" customHeight="1">
      <c r="A218" s="9" t="s">
        <v>1107</v>
      </c>
      <c r="B218" s="12" t="s">
        <v>1108</v>
      </c>
      <c r="C218" s="9" t="s">
        <v>67</v>
      </c>
      <c r="D218" s="10" t="s">
        <v>35</v>
      </c>
      <c r="E218" s="9"/>
      <c r="F218" s="11" t="s">
        <v>1128</v>
      </c>
      <c r="G218" s="12" t="s">
        <v>1129</v>
      </c>
      <c r="H218" s="12"/>
      <c r="I218" s="16" t="s">
        <v>37</v>
      </c>
      <c r="J218" s="9" t="s">
        <v>92</v>
      </c>
      <c r="K218" s="11" t="s">
        <v>1130</v>
      </c>
      <c r="L218" s="12" t="s">
        <v>919</v>
      </c>
      <c r="M218" s="9" t="s">
        <v>41</v>
      </c>
      <c r="N218" s="12" t="s">
        <v>1112</v>
      </c>
      <c r="O218" s="24" t="s">
        <v>1113</v>
      </c>
      <c r="P218" s="23"/>
      <c r="Q218" s="16"/>
      <c r="R218" s="21"/>
      <c r="S218" s="21"/>
      <c r="T218" s="21"/>
      <c r="U218" s="23"/>
      <c r="V218" s="23"/>
      <c r="W218" s="21"/>
      <c r="X218" s="11"/>
      <c r="Y218" s="9" t="s">
        <v>44</v>
      </c>
      <c r="Z218" s="13" t="str">
        <f t="shared" si="1"/>
        <v>{"id":"M4-NyO-42c-A-2-BR","stimulus":"&lt;p&gt;Na aula de música, o professor distribuiu {{Q1}} partituras entre todos os alunos. Se cada um deles recebeu {{T1}} partituras, quantos alunos havia na classe?&lt;/p&gt;","template":"&lt;p&gt;Havia {{response}} alunos.&lt;/p&gt;","hint":"&lt;p&gt;A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max":30,"step":1},{"name":"Q2","label":null,"min":10,"max":30,"step":1}],"calculated":[{"name":"T1","label":"{{function}}","function":"{{Q1}}*{{Q2}}","temp":true},{"name":"A1","label":"{{function}}","function":"{{Q2}}"}],"uniques":true},"algorithm":{"name":"calculateOperation","params":{"method":"equivLiteral","keyboard":"NUMERICAL"}}}</v>
      </c>
      <c r="AA218" s="11" t="s">
        <v>1131</v>
      </c>
      <c r="AB218" s="14" t="str">
        <f t="shared" si="2"/>
        <v>M4-NyO-42c-A-2</v>
      </c>
      <c r="AC218" s="14" t="str">
        <f t="shared" si="3"/>
        <v>M4-NyO-42c-A-2-BR</v>
      </c>
      <c r="AD218" s="16"/>
      <c r="AE218" s="16"/>
      <c r="AF218" s="16" t="s">
        <v>46</v>
      </c>
      <c r="AG218" s="16"/>
    </row>
    <row r="219" ht="75.0" customHeight="1">
      <c r="A219" s="9" t="s">
        <v>1107</v>
      </c>
      <c r="B219" s="12" t="s">
        <v>1108</v>
      </c>
      <c r="C219" s="9" t="s">
        <v>67</v>
      </c>
      <c r="D219" s="10" t="s">
        <v>35</v>
      </c>
      <c r="E219" s="9"/>
      <c r="F219" s="11" t="s">
        <v>1132</v>
      </c>
      <c r="G219" s="12" t="s">
        <v>1133</v>
      </c>
      <c r="H219" s="12"/>
      <c r="I219" s="16" t="s">
        <v>37</v>
      </c>
      <c r="J219" s="9" t="s">
        <v>92</v>
      </c>
      <c r="K219" s="12" t="s">
        <v>1134</v>
      </c>
      <c r="L219" s="12" t="s">
        <v>919</v>
      </c>
      <c r="M219" s="9" t="s">
        <v>41</v>
      </c>
      <c r="N219" s="12" t="s">
        <v>1112</v>
      </c>
      <c r="O219" s="24" t="s">
        <v>1113</v>
      </c>
      <c r="P219" s="23"/>
      <c r="Q219" s="16"/>
      <c r="R219" s="21"/>
      <c r="S219" s="21"/>
      <c r="T219" s="21"/>
      <c r="U219" s="23"/>
      <c r="V219" s="23"/>
      <c r="W219" s="21"/>
      <c r="X219" s="11"/>
      <c r="Y219" s="9" t="s">
        <v>44</v>
      </c>
      <c r="Z219" s="13" t="str">
        <f t="shared" si="1"/>
        <v>{"id":"M4-NyO-42c-A-3-BR","stimulus":"&lt;p&gt;O cachorro de Luca precisou ficar no veterinário por alguns dias, durante os quais ele comeu {{Q1}} g de ração diariamente. Dado que ele comeu {{T1}} g de ração no total, por quantos dias ele ficou no veterinário?&lt;/p&gt;","template":"&lt;p&gt;Ele ficou {{response}} dias.&lt;/p&gt;","hint":"&lt;p&gt;A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100,"max":200,"step":5},{"name":"Q2","label":null,"min":10,"max":30,"step":1}],"calculated":[{"name":"T1","label":"{{function}}","function":"{{Q1}}*{{Q2}}","temp":true},{"name":"A1","label":"{{function}}","function":"{{Q2}}"}],"uniques":true},"algorithm":{"name":"calculateOperation","params":{"method":"equivLiteral","keyboard":"NUMERICAL"}}}</v>
      </c>
      <c r="AA219" s="11" t="s">
        <v>1135</v>
      </c>
      <c r="AB219" s="14" t="str">
        <f t="shared" si="2"/>
        <v>M4-NyO-42c-A-3</v>
      </c>
      <c r="AC219" s="14" t="str">
        <f t="shared" si="3"/>
        <v>M4-NyO-42c-A-3-BR</v>
      </c>
      <c r="AD219" s="16"/>
      <c r="AE219" s="16"/>
      <c r="AF219" s="16" t="s">
        <v>46</v>
      </c>
      <c r="AG219" s="16"/>
    </row>
    <row r="220" ht="75.0" customHeight="1">
      <c r="A220" s="9" t="s">
        <v>1136</v>
      </c>
      <c r="B220" s="12" t="s">
        <v>1137</v>
      </c>
      <c r="C220" s="9" t="s">
        <v>34</v>
      </c>
      <c r="D220" s="10" t="s">
        <v>35</v>
      </c>
      <c r="E220" s="9"/>
      <c r="F220" s="11" t="s">
        <v>1138</v>
      </c>
      <c r="G220" s="12" t="s">
        <v>1139</v>
      </c>
      <c r="H220" s="12"/>
      <c r="I220" s="16" t="s">
        <v>37</v>
      </c>
      <c r="J220" s="9" t="s">
        <v>591</v>
      </c>
      <c r="K220" s="12" t="s">
        <v>1140</v>
      </c>
      <c r="L220" s="12" t="s">
        <v>1141</v>
      </c>
      <c r="M220" s="9" t="s">
        <v>41</v>
      </c>
      <c r="N220" s="12" t="s">
        <v>1142</v>
      </c>
      <c r="O220" s="24" t="s">
        <v>1143</v>
      </c>
      <c r="P220" s="23"/>
      <c r="Q220" s="16"/>
      <c r="R220" s="21"/>
      <c r="S220" s="21"/>
      <c r="T220" s="21"/>
      <c r="U220" s="23"/>
      <c r="V220" s="23"/>
      <c r="W220" s="21"/>
      <c r="X220" s="11"/>
      <c r="Y220" s="9" t="s">
        <v>44</v>
      </c>
      <c r="Z220" s="13" t="str">
        <f t="shared" si="1"/>
        <v>{"id":"M4-NyO-42d-I-1-BR","stimulus":"&lt;p&gt;Arraste o dividendo da divisão.&lt;/p&gt;","template":"&lt;p&gt;{{response}} : {{Q1}} = {{Q2}}&lt;/p&gt;","hint":"&lt;p&gt;A divisão é a operação inversa da multiplicação.&lt;/p&gt;","feedback":"&lt;p&gt;Para encontrar o dividendo desconhecido, multiplique o divisor pelo quociente.&lt;/p&gt;&lt;p&gt;... : {{Q1}} = {{Q2}}&lt;/p&gt;&lt;p&gt;{{Q1}} × {{Q2}} = {{A1}}&lt;/p&gt;","seed":{"parameters":[{"name":"Q1","label":null,"min":2,"max":9,"step":1},{"name":"Q2","label":null,"min":2,"max":12,"step":1},{"name":"Q3","label":null,"min":2,"max":9,"step":1},{"name":"Q4","label":null,"min":2,"max":9,"step":1}],"calculated":[{"name":"A1","label":"{{function}}","function":"{{Q1}}*{{Q2}}"},{"name":"A2","label":"{{function}}","function":"{{Q3}}*{{Q2}}","incorrect":true},{"name":"A3","label":"{{function}}","function":"{{Q4}}*{{Q2}}","incorrect":true}],"uniques":true},"algorithm":{"name":"calculateOperation","template":"Cloze with drag &amp; drop","params":{"keyboard":"NUMERICAL"}}}</v>
      </c>
      <c r="AA220" s="11" t="s">
        <v>1144</v>
      </c>
      <c r="AB220" s="14" t="str">
        <f t="shared" si="2"/>
        <v>M4-NyO-42d-I-1</v>
      </c>
      <c r="AC220" s="14" t="str">
        <f t="shared" si="3"/>
        <v>M4-NyO-42d-I-1-BR</v>
      </c>
      <c r="AD220" s="16"/>
      <c r="AE220" s="16"/>
      <c r="AF220" s="16" t="s">
        <v>46</v>
      </c>
      <c r="AG220" s="16"/>
    </row>
    <row r="221" ht="75.0" customHeight="1">
      <c r="A221" s="9" t="s">
        <v>1136</v>
      </c>
      <c r="B221" s="12" t="s">
        <v>1137</v>
      </c>
      <c r="C221" s="9" t="s">
        <v>34</v>
      </c>
      <c r="D221" s="10" t="s">
        <v>35</v>
      </c>
      <c r="E221" s="9"/>
      <c r="F221" s="11" t="s">
        <v>1145</v>
      </c>
      <c r="G221" s="12" t="s">
        <v>1146</v>
      </c>
      <c r="H221" s="12"/>
      <c r="I221" s="16" t="s">
        <v>37</v>
      </c>
      <c r="J221" s="9" t="s">
        <v>591</v>
      </c>
      <c r="K221" s="12" t="s">
        <v>1140</v>
      </c>
      <c r="L221" s="12" t="s">
        <v>1147</v>
      </c>
      <c r="M221" s="9" t="s">
        <v>41</v>
      </c>
      <c r="N221" s="12" t="s">
        <v>1142</v>
      </c>
      <c r="O221" s="24" t="s">
        <v>1148</v>
      </c>
      <c r="P221" s="23"/>
      <c r="Q221" s="16"/>
      <c r="R221" s="21"/>
      <c r="S221" s="21"/>
      <c r="T221" s="21"/>
      <c r="U221" s="23"/>
      <c r="V221" s="23"/>
      <c r="W221" s="21"/>
      <c r="X221" s="11"/>
      <c r="Y221" s="9" t="s">
        <v>44</v>
      </c>
      <c r="Z221" s="13" t="str">
        <f t="shared" si="1"/>
        <v>{"id":"M4-NyO-42d-I-2-BR","stimulus":"&lt;p&gt;Arraste o divisor da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name":"Q3","label":null,"min":2,"max":9,"step":1},{"name":"Q4","label":null,"min":2,"max":9,"step":1}],"calculated":[{"name":"T1","label":"{{function}}","function":"{{Q1}}*{{Q2}}","temp":true},{"name":"A1","label":"{{function}}","function":"{{Q1}}"},{"name":"A2","label":"{{function}}","function":"{{Q2}}","incorrect":true},{"name":"A3","label":"{{function}}","function":"{{Q3}}","incorrect":true}],"uniques":true},"algorithm":{"name":"calculateOperation","template":"Cloze with drag &amp; drop","params":{"keyboard":"NUMERICAL"}}}</v>
      </c>
      <c r="AA221" s="11" t="s">
        <v>1149</v>
      </c>
      <c r="AB221" s="14" t="str">
        <f t="shared" si="2"/>
        <v>M4-NyO-42d-I-2</v>
      </c>
      <c r="AC221" s="14" t="str">
        <f t="shared" si="3"/>
        <v>M4-NyO-42d-I-2-BR</v>
      </c>
      <c r="AD221" s="16"/>
      <c r="AE221" s="16"/>
      <c r="AF221" s="16" t="s">
        <v>46</v>
      </c>
      <c r="AG221" s="16"/>
    </row>
    <row r="222" ht="75.0" customHeight="1">
      <c r="A222" s="9" t="s">
        <v>1136</v>
      </c>
      <c r="B222" s="12" t="s">
        <v>1137</v>
      </c>
      <c r="C222" s="9" t="s">
        <v>48</v>
      </c>
      <c r="D222" s="10" t="s">
        <v>35</v>
      </c>
      <c r="E222" s="9"/>
      <c r="F222" s="12" t="s">
        <v>1150</v>
      </c>
      <c r="G222" s="12" t="s">
        <v>1139</v>
      </c>
      <c r="H222" s="12"/>
      <c r="I222" s="16" t="s">
        <v>37</v>
      </c>
      <c r="J222" s="9" t="s">
        <v>92</v>
      </c>
      <c r="K222" s="12" t="s">
        <v>1151</v>
      </c>
      <c r="L222" s="12" t="s">
        <v>712</v>
      </c>
      <c r="M222" s="9" t="s">
        <v>41</v>
      </c>
      <c r="N222" s="12" t="s">
        <v>1142</v>
      </c>
      <c r="O222" s="24" t="s">
        <v>1143</v>
      </c>
      <c r="P222" s="23"/>
      <c r="Q222" s="16"/>
      <c r="R222" s="21"/>
      <c r="S222" s="21"/>
      <c r="T222" s="21"/>
      <c r="U222" s="23"/>
      <c r="V222" s="23"/>
      <c r="W222" s="21"/>
      <c r="X222" s="11"/>
      <c r="Y222" s="9" t="s">
        <v>44</v>
      </c>
      <c r="Z222" s="13" t="str">
        <f t="shared" si="1"/>
        <v>{"id":"M4-NyO-42d-E-1-BR","stimulus":"&lt;p&gt;Calcule o termo que falta na divisão.&lt;/p&gt;","template":"&lt;p style=\"text-align: center\"&gt;{{response}} : {{Q1}} = {{Q2}}&lt;/p&gt;","hint":"&lt;p&gt;A divisão é a operação inversa da multiplicação.&lt;/p&gt;","feedback":"&lt;p&gt;Para encontrar o dividendo desconhecido, multiplique o divisor pelo quociente.&lt;/p&gt;&lt;p style=\"text-align: center\"&gt;... : {{Q1}} = {{Q2}}&lt;/p&gt;&lt;p&gt;{{Q1}} × {{Q2}} = {{A1}}&lt;/p&gt;","seed":{"parameters":[{"name":"Q1","label":null,"min":2,"max":9,"step":1},{"name":"Q2","label":null,"min":2,"max":12,"step":1}],"calculated":[{"name":"A1","label":"{{function}}","function":"{{Q1}}*{{Q2}}"}],"uniques":true},"algorithm":{"name":"calculateOperation","params":{"method":"equivLiteral","keyboard":"NUMERICAL"}}}</v>
      </c>
      <c r="AA222" s="11" t="s">
        <v>1152</v>
      </c>
      <c r="AB222" s="14" t="str">
        <f t="shared" si="2"/>
        <v>M4-NyO-42d-E-1</v>
      </c>
      <c r="AC222" s="14" t="str">
        <f t="shared" si="3"/>
        <v>M4-NyO-42d-E-1-BR</v>
      </c>
      <c r="AD222" s="16"/>
      <c r="AE222" s="16"/>
      <c r="AF222" s="16" t="s">
        <v>46</v>
      </c>
      <c r="AG222" s="16"/>
    </row>
    <row r="223" ht="75.0" customHeight="1">
      <c r="A223" s="9" t="s">
        <v>1136</v>
      </c>
      <c r="B223" s="12" t="s">
        <v>1137</v>
      </c>
      <c r="C223" s="9" t="s">
        <v>48</v>
      </c>
      <c r="D223" s="10" t="s">
        <v>35</v>
      </c>
      <c r="E223" s="9"/>
      <c r="F223" s="12" t="s">
        <v>1150</v>
      </c>
      <c r="G223" s="12" t="s">
        <v>1146</v>
      </c>
      <c r="H223" s="12"/>
      <c r="I223" s="16" t="s">
        <v>37</v>
      </c>
      <c r="J223" s="9" t="s">
        <v>92</v>
      </c>
      <c r="K223" s="12" t="s">
        <v>1151</v>
      </c>
      <c r="L223" s="12" t="s">
        <v>1153</v>
      </c>
      <c r="M223" s="9" t="s">
        <v>41</v>
      </c>
      <c r="N223" s="12" t="s">
        <v>1142</v>
      </c>
      <c r="O223" s="24" t="s">
        <v>1148</v>
      </c>
      <c r="P223" s="23"/>
      <c r="Q223" s="16"/>
      <c r="R223" s="21"/>
      <c r="S223" s="21"/>
      <c r="T223" s="21"/>
      <c r="U223" s="23"/>
      <c r="V223" s="23"/>
      <c r="W223" s="21"/>
      <c r="X223" s="11"/>
      <c r="Y223" s="9" t="s">
        <v>44</v>
      </c>
      <c r="Z223" s="13" t="str">
        <f t="shared" si="1"/>
        <v>{"id":"M4-NyO-42d-E-2-BR","stimulus":"&lt;p&gt;Calcule o termo que falta na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calculated":[{"name":"T1","label":"{{function}}","function":"{{Q1}}*{{Q2}}","temp":true},{"name":"A1","label":"{{function}}","function":"{{Q1}}"}],"uniques":true},"algorithm":{"name":"calculateOperation","params":{"method":"equivLiteral","keyboard":"NUMERICAL"}}}</v>
      </c>
      <c r="AA223" s="11" t="s">
        <v>1154</v>
      </c>
      <c r="AB223" s="14" t="str">
        <f t="shared" si="2"/>
        <v>M4-NyO-42d-E-2</v>
      </c>
      <c r="AC223" s="14" t="str">
        <f t="shared" si="3"/>
        <v>M4-NyO-42d-E-2-BR</v>
      </c>
      <c r="AD223" s="16"/>
      <c r="AE223" s="16"/>
      <c r="AF223" s="16" t="s">
        <v>46</v>
      </c>
      <c r="AG223" s="16"/>
    </row>
    <row r="224" ht="75.0" customHeight="1">
      <c r="A224" s="9" t="s">
        <v>1136</v>
      </c>
      <c r="B224" s="12" t="s">
        <v>1137</v>
      </c>
      <c r="C224" s="9" t="s">
        <v>67</v>
      </c>
      <c r="D224" s="10" t="s">
        <v>35</v>
      </c>
      <c r="E224" s="9"/>
      <c r="F224" s="11" t="s">
        <v>1155</v>
      </c>
      <c r="G224" s="12" t="s">
        <v>1156</v>
      </c>
      <c r="H224" s="12"/>
      <c r="I224" s="16" t="s">
        <v>37</v>
      </c>
      <c r="J224" s="9" t="s">
        <v>92</v>
      </c>
      <c r="K224" s="11" t="s">
        <v>1157</v>
      </c>
      <c r="L224" s="12" t="s">
        <v>712</v>
      </c>
      <c r="M224" s="9" t="s">
        <v>41</v>
      </c>
      <c r="N224" s="12" t="s">
        <v>1142</v>
      </c>
      <c r="O224" s="11" t="s">
        <v>1158</v>
      </c>
      <c r="P224" s="23"/>
      <c r="Q224" s="16"/>
      <c r="R224" s="21"/>
      <c r="S224" s="21"/>
      <c r="T224" s="21"/>
      <c r="U224" s="23"/>
      <c r="V224" s="23"/>
      <c r="W224" s="21"/>
      <c r="X224" s="11"/>
      <c r="Y224" s="9" t="s">
        <v>44</v>
      </c>
      <c r="Z224" s="13" t="str">
        <f t="shared" si="1"/>
        <v>{"id":"M4-NyO-42d-A-1-BR","stimulus":"&lt;p&gt;Davi distribuiu todas as cartas de um jogo de tabuleiro entre os participantes. Se ele distribuiu {{Q1}} cartas para cada um dos {{Q2}} jogadores, quantas cartas o jogo tem?&lt;/p&gt;","template":"&lt;p&gt;O jogo tem {{response}} cartas.&lt;/p&gt;","hint":"&lt;p&gt;A divisão é a operação inversa da multiplicação.&lt;/p&gt;","feedback":"&lt;p&gt;Para encontrar o dividendo desconhecido, multiplique o divisor pelo quociente.&lt;/p&gt;&lt;p style=\"text-align: center\"&gt;... : {{Q2}} jogadores = {{Q1}} cartas a cada um&lt;/p&gt;&lt;p&gt;{{Q2}} × {{Q1}} = {{A1}} cartas&lt;/p&gt;","seed":{"parameters":[{"name":"Q1","label":null,"min":3,"max":9,"step":1},{"name":"Q2","label":null,"min":10,"max":20,"step":1}],"calculated":[{"name":"A1","label":"{{function}}","function":"{{Q1}}*{{Q2}}"}],"uniques":true},"algorithm":{"name":"calculateOperation","params":{"method":"equivLiteral","keyboard":"NUMERICAL"}}}</v>
      </c>
      <c r="AA224" s="11" t="s">
        <v>1159</v>
      </c>
      <c r="AB224" s="14" t="str">
        <f t="shared" si="2"/>
        <v>M4-NyO-42d-A-1</v>
      </c>
      <c r="AC224" s="14" t="str">
        <f t="shared" si="3"/>
        <v>M4-NyO-42d-A-1-BR</v>
      </c>
      <c r="AD224" s="16"/>
      <c r="AE224" s="16"/>
      <c r="AF224" s="16" t="s">
        <v>46</v>
      </c>
      <c r="AG224" s="16"/>
    </row>
    <row r="225" ht="75.0" customHeight="1">
      <c r="A225" s="9" t="s">
        <v>1136</v>
      </c>
      <c r="B225" s="12" t="s">
        <v>1137</v>
      </c>
      <c r="C225" s="9" t="s">
        <v>67</v>
      </c>
      <c r="D225" s="10" t="s">
        <v>35</v>
      </c>
      <c r="E225" s="9"/>
      <c r="F225" s="11" t="s">
        <v>1160</v>
      </c>
      <c r="G225" s="11" t="s">
        <v>1161</v>
      </c>
      <c r="H225" s="12"/>
      <c r="I225" s="16" t="s">
        <v>37</v>
      </c>
      <c r="J225" s="9" t="s">
        <v>92</v>
      </c>
      <c r="K225" s="12" t="s">
        <v>1162</v>
      </c>
      <c r="L225" s="12" t="s">
        <v>712</v>
      </c>
      <c r="M225" s="9" t="s">
        <v>41</v>
      </c>
      <c r="N225" s="12" t="s">
        <v>1142</v>
      </c>
      <c r="O225" s="11" t="s">
        <v>1163</v>
      </c>
      <c r="P225" s="23"/>
      <c r="Q225" s="16"/>
      <c r="R225" s="21"/>
      <c r="S225" s="21"/>
      <c r="T225" s="21"/>
      <c r="U225" s="23"/>
      <c r="V225" s="23"/>
      <c r="W225" s="21"/>
      <c r="X225" s="11"/>
      <c r="Y225" s="9" t="s">
        <v>44</v>
      </c>
      <c r="Z225" s="13" t="str">
        <f t="shared" si="1"/>
        <v>{"id":"M4-NyO-42d-A-2-BR","stimulus":"&lt;p&gt;Em uma competição esportiva, o organizador dividiu os atletas em {{Q1}} grupos de {{Q2}} pessoas cada. Quantos atletas participaram da competição?&lt;/p&gt;","template":"&lt;p&gt;Participaram {{response}} atletas.&lt;/p&gt;","hint":"&lt;p&gt;A divisão é a operação inversa da multiplicação.&lt;/p&gt;","feedback":"&lt;p&gt;Para encontrar o dividendo desconhecido, multiplique o divisor pelo quociente.&lt;/p&gt;&lt;p style=\"text-align: center\"&gt;... : {{Q1}} grupos = {{Q2}} atletas em cada grupo&lt;/p&gt;&lt;p style=\"text-align: center\"&gt;{{Q1}} × {{Q2}} = {{A1}} atletas&lt;/p&gt;","seed":{"parameters":[{"name":"Q1","label":null,"min":5,"max":10,"step":1},{"name":"Q2","label":null,"min":10,"max":30,"step":1}],"calculated":[{"name":"A1","label":"{{function}}","function":"{{Q1}}*{{Q2}}"}],"uniques":true},"algorithm":{"name":"calculateOperation","params":{"method":"equivLiteral","keyboard":"NUMERICAL"}}}</v>
      </c>
      <c r="AA225" s="11" t="s">
        <v>1164</v>
      </c>
      <c r="AB225" s="14" t="str">
        <f t="shared" si="2"/>
        <v>M4-NyO-42d-A-2</v>
      </c>
      <c r="AC225" s="14" t="str">
        <f t="shared" si="3"/>
        <v>M4-NyO-42d-A-2-BR</v>
      </c>
      <c r="AD225" s="16"/>
      <c r="AE225" s="16"/>
      <c r="AF225" s="16" t="s">
        <v>46</v>
      </c>
      <c r="AG225" s="16"/>
    </row>
    <row r="226" ht="75.0" customHeight="1">
      <c r="A226" s="9" t="s">
        <v>1136</v>
      </c>
      <c r="B226" s="12" t="s">
        <v>1137</v>
      </c>
      <c r="C226" s="9" t="s">
        <v>67</v>
      </c>
      <c r="D226" s="10" t="s">
        <v>35</v>
      </c>
      <c r="E226" s="9"/>
      <c r="F226" s="11" t="s">
        <v>1165</v>
      </c>
      <c r="G226" s="11" t="s">
        <v>1166</v>
      </c>
      <c r="H226" s="12"/>
      <c r="I226" s="16" t="s">
        <v>37</v>
      </c>
      <c r="J226" s="9" t="s">
        <v>92</v>
      </c>
      <c r="K226" s="12" t="s">
        <v>1167</v>
      </c>
      <c r="L226" s="12" t="s">
        <v>712</v>
      </c>
      <c r="M226" s="9" t="s">
        <v>41</v>
      </c>
      <c r="N226" s="12" t="s">
        <v>1142</v>
      </c>
      <c r="O226" s="24" t="s">
        <v>1168</v>
      </c>
      <c r="P226" s="23"/>
      <c r="Q226" s="16"/>
      <c r="R226" s="21"/>
      <c r="S226" s="21"/>
      <c r="T226" s="21"/>
      <c r="U226" s="23"/>
      <c r="V226" s="23"/>
      <c r="W226" s="21"/>
      <c r="X226" s="11"/>
      <c r="Y226" s="9" t="s">
        <v>44</v>
      </c>
      <c r="Z226" s="13" t="str">
        <f t="shared" si="1"/>
        <v>{"id":"M4-NyO-42d-A-3-BR","stimulus":"&lt;p&gt;Uma escola recebeu uma doação de revistinhas em quadrinhos e a direção resolveu distribuí-las entre os {{Q1}} alunos que estavam interessados em ficar com elas. Se depois da distribuição cada aluno ficou com {{Q2}} revistinhas, quantas foram doadas para a escola?&lt;/p&gt;","template":"&lt;p&gt;Foram doadas {{response}} revistinhas.&lt;/p&gt;","hint":"&lt;p&gt;A divisão é a operação inversa da multiplicação.&lt;/p&gt;","feedback":"&lt;p&gt;Para encontrar o dividendo desconhecido, multiplique o divisor pelo quociente.&lt;/p&gt;&lt;p style=\"text-align: center\"&gt;... : {{Q1}} alunos = {{Q2}} revistinhas para cada um&lt;/p&gt;&lt;p style=\"text-align: center\"&gt;{{Q1}} × {{Q2}} = {{A1}} revistinhas&lt;/p&gt;","seed":{"parameters":[{"name":"Q1","label":null,"min":8,"max":15,"step":1},{"name":"Q2","label":null,"min":10,"max":20,"step":1}],"calculated":[{"name":"A1","label":"{{function}}","function":"{{Q1}}*{{Q2}}"}],"uniques":true},"algorithm":{"name":"calculateOperation","params":{"method":"equivLiteral","keyboard":"NUMERICAL"}}}</v>
      </c>
      <c r="AA226" s="11" t="s">
        <v>1169</v>
      </c>
      <c r="AB226" s="14" t="str">
        <f t="shared" si="2"/>
        <v>M4-NyO-42d-A-3</v>
      </c>
      <c r="AC226" s="14" t="str">
        <f t="shared" si="3"/>
        <v>M4-NyO-42d-A-3-BR</v>
      </c>
      <c r="AD226" s="16"/>
      <c r="AE226" s="16"/>
      <c r="AF226" s="16" t="s">
        <v>46</v>
      </c>
      <c r="AG226" s="16"/>
    </row>
    <row r="227" ht="75.0" customHeight="1">
      <c r="A227" s="9" t="s">
        <v>1170</v>
      </c>
      <c r="B227" s="12" t="s">
        <v>1171</v>
      </c>
      <c r="C227" s="9" t="s">
        <v>34</v>
      </c>
      <c r="D227" s="10" t="s">
        <v>35</v>
      </c>
      <c r="E227" s="9"/>
      <c r="F227" s="12" t="s">
        <v>1172</v>
      </c>
      <c r="G227" s="12"/>
      <c r="H227" s="12"/>
      <c r="I227" s="16"/>
      <c r="J227" s="9" t="s">
        <v>155</v>
      </c>
      <c r="K227" s="12" t="s">
        <v>1173</v>
      </c>
      <c r="L227" s="12" t="s">
        <v>1174</v>
      </c>
      <c r="M227" s="9" t="s">
        <v>41</v>
      </c>
      <c r="N227" s="39" t="s">
        <v>1175</v>
      </c>
      <c r="O227" s="24" t="s">
        <v>1175</v>
      </c>
      <c r="P227" s="23"/>
      <c r="Q227" s="16"/>
      <c r="R227" s="21"/>
      <c r="S227" s="21"/>
      <c r="T227" s="21"/>
      <c r="U227" s="23"/>
      <c r="V227" s="23"/>
      <c r="W227" s="21"/>
      <c r="X227" s="24"/>
      <c r="Y227" s="9" t="s">
        <v>44</v>
      </c>
      <c r="Z227" s="13" t="str">
        <f t="shared" si="1"/>
        <v>{"id":"M4-NyO-24a-I-1-BR","stimulus":"&lt;p&gt;Arraste a forma como é lida essas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AA227" s="11" t="s">
        <v>1176</v>
      </c>
      <c r="AB227" s="14" t="str">
        <f t="shared" si="2"/>
        <v>M4-NyO-24a-I-1</v>
      </c>
      <c r="AC227" s="14" t="str">
        <f t="shared" si="3"/>
        <v>M4-NyO-24a-I-1-BR</v>
      </c>
      <c r="AD227" s="7" t="s">
        <v>261</v>
      </c>
      <c r="AE227" s="16"/>
      <c r="AF227" s="16" t="s">
        <v>46</v>
      </c>
      <c r="AG227" s="7" t="s">
        <v>47</v>
      </c>
    </row>
    <row r="228" ht="75.0" customHeight="1">
      <c r="A228" s="9" t="s">
        <v>1170</v>
      </c>
      <c r="B228" s="12" t="s">
        <v>1171</v>
      </c>
      <c r="C228" s="9" t="s">
        <v>34</v>
      </c>
      <c r="D228" s="10" t="s">
        <v>35</v>
      </c>
      <c r="E228" s="9"/>
      <c r="F228" s="12" t="s">
        <v>1177</v>
      </c>
      <c r="G228" s="12"/>
      <c r="H228" s="12"/>
      <c r="I228" s="16"/>
      <c r="J228" s="9" t="s">
        <v>155</v>
      </c>
      <c r="K228" s="8" t="s">
        <v>1173</v>
      </c>
      <c r="L228" s="12" t="s">
        <v>1174</v>
      </c>
      <c r="M228" s="9" t="s">
        <v>41</v>
      </c>
      <c r="N228" s="39" t="s">
        <v>1178</v>
      </c>
      <c r="O228" s="40" t="s">
        <v>1178</v>
      </c>
      <c r="P228" s="23"/>
      <c r="Q228" s="16"/>
      <c r="R228" s="21"/>
      <c r="S228" s="21"/>
      <c r="T228" s="21"/>
      <c r="U228" s="23"/>
      <c r="V228" s="23"/>
      <c r="W228" s="21"/>
      <c r="X228" s="24"/>
      <c r="Y228" s="9" t="s">
        <v>44</v>
      </c>
      <c r="Z228" s="13" t="str">
        <f t="shared" si="1"/>
        <v>{"id":"M4-NyO-24a-I-2-BR","stimulus":"&lt;p&gt;Arraste a forma como é lida essas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AA228" s="11" t="s">
        <v>1179</v>
      </c>
      <c r="AB228" s="14" t="str">
        <f t="shared" si="2"/>
        <v>M4-NyO-24a-I-2</v>
      </c>
      <c r="AC228" s="14" t="str">
        <f t="shared" si="3"/>
        <v>M4-NyO-24a-I-2-BR</v>
      </c>
      <c r="AD228" s="7" t="s">
        <v>261</v>
      </c>
      <c r="AE228" s="16"/>
      <c r="AF228" s="16" t="s">
        <v>46</v>
      </c>
      <c r="AG228" s="7" t="s">
        <v>47</v>
      </c>
    </row>
    <row r="229" ht="75.0" customHeight="1">
      <c r="A229" s="9" t="s">
        <v>1170</v>
      </c>
      <c r="B229" s="12" t="s">
        <v>1171</v>
      </c>
      <c r="C229" s="9" t="s">
        <v>48</v>
      </c>
      <c r="D229" s="10" t="s">
        <v>35</v>
      </c>
      <c r="E229" s="9"/>
      <c r="F229" s="12" t="s">
        <v>1180</v>
      </c>
      <c r="G229" s="12" t="s">
        <v>1181</v>
      </c>
      <c r="H229" s="12"/>
      <c r="I229" s="16"/>
      <c r="J229" s="9" t="s">
        <v>51</v>
      </c>
      <c r="K229" s="12" t="s">
        <v>1182</v>
      </c>
      <c r="L229" s="12" t="s">
        <v>1183</v>
      </c>
      <c r="M229" s="9" t="s">
        <v>41</v>
      </c>
      <c r="N229" s="39" t="s">
        <v>1184</v>
      </c>
      <c r="O229" s="40" t="s">
        <v>1184</v>
      </c>
      <c r="P229" s="23"/>
      <c r="Q229" s="16"/>
      <c r="R229" s="23"/>
      <c r="S229" s="23"/>
      <c r="T229" s="23"/>
      <c r="U229" s="23"/>
      <c r="V229" s="23"/>
      <c r="W229" s="23"/>
      <c r="X229" s="24"/>
      <c r="Y229" s="9" t="s">
        <v>44</v>
      </c>
      <c r="Z229" s="13" t="str">
        <f t="shared" si="1"/>
        <v>{"id":"M4-NyO-24a-E-1-BR","stimulus":"&lt;p&gt;Escreva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AA229" s="12" t="s">
        <v>1185</v>
      </c>
      <c r="AB229" s="14" t="str">
        <f t="shared" si="2"/>
        <v>M4-NyO-24a-E-1</v>
      </c>
      <c r="AC229" s="14" t="str">
        <f t="shared" si="3"/>
        <v>M4-NyO-24a-E-1-BR</v>
      </c>
      <c r="AD229" s="7" t="s">
        <v>261</v>
      </c>
      <c r="AE229" s="16"/>
      <c r="AF229" s="16" t="s">
        <v>46</v>
      </c>
      <c r="AG229" s="7" t="s">
        <v>47</v>
      </c>
    </row>
    <row r="230" ht="75.0" customHeight="1">
      <c r="A230" s="9" t="s">
        <v>1170</v>
      </c>
      <c r="B230" s="12" t="s">
        <v>1171</v>
      </c>
      <c r="C230" s="9" t="s">
        <v>48</v>
      </c>
      <c r="D230" s="10" t="s">
        <v>35</v>
      </c>
      <c r="E230" s="9"/>
      <c r="F230" s="11" t="s">
        <v>1186</v>
      </c>
      <c r="G230" s="12" t="s">
        <v>1181</v>
      </c>
      <c r="H230" s="12"/>
      <c r="I230" s="16"/>
      <c r="J230" s="9" t="s">
        <v>51</v>
      </c>
      <c r="K230" s="12" t="s">
        <v>1182</v>
      </c>
      <c r="L230" s="8" t="s">
        <v>1187</v>
      </c>
      <c r="M230" s="9" t="s">
        <v>41</v>
      </c>
      <c r="N230" s="39" t="s">
        <v>1188</v>
      </c>
      <c r="O230" s="40" t="s">
        <v>1188</v>
      </c>
      <c r="P230" s="23"/>
      <c r="Q230" s="16"/>
      <c r="R230" s="23"/>
      <c r="S230" s="23"/>
      <c r="T230" s="23"/>
      <c r="U230" s="23"/>
      <c r="V230" s="23"/>
      <c r="W230" s="23"/>
      <c r="X230" s="16"/>
      <c r="Y230" s="9" t="s">
        <v>44</v>
      </c>
      <c r="Z230" s="13" t="str">
        <f t="shared" si="1"/>
        <v>{"id":"M4-NyO-24a-E-2-BR","stimulus":"&lt;p&gt;Escreva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AA230" s="12" t="s">
        <v>1189</v>
      </c>
      <c r="AB230" s="14" t="str">
        <f t="shared" si="2"/>
        <v>M4-NyO-24a-E-2</v>
      </c>
      <c r="AC230" s="14" t="str">
        <f t="shared" si="3"/>
        <v>M4-NyO-24a-E-2-BR</v>
      </c>
      <c r="AD230" s="7" t="s">
        <v>261</v>
      </c>
      <c r="AE230" s="16"/>
      <c r="AF230" s="16" t="s">
        <v>46</v>
      </c>
      <c r="AG230" s="7" t="s">
        <v>47</v>
      </c>
    </row>
    <row r="231" ht="75.0" customHeight="1">
      <c r="A231" s="9" t="s">
        <v>1170</v>
      </c>
      <c r="B231" s="12" t="s">
        <v>1171</v>
      </c>
      <c r="C231" s="9" t="s">
        <v>48</v>
      </c>
      <c r="D231" s="10" t="s">
        <v>35</v>
      </c>
      <c r="E231" s="9"/>
      <c r="F231" s="11" t="s">
        <v>1190</v>
      </c>
      <c r="G231" s="12" t="s">
        <v>1181</v>
      </c>
      <c r="H231" s="12"/>
      <c r="I231" s="16"/>
      <c r="J231" s="9" t="s">
        <v>51</v>
      </c>
      <c r="K231" s="12" t="s">
        <v>1182</v>
      </c>
      <c r="L231" s="8" t="s">
        <v>1191</v>
      </c>
      <c r="M231" s="9" t="s">
        <v>41</v>
      </c>
      <c r="N231" s="39" t="s">
        <v>1192</v>
      </c>
      <c r="O231" s="40" t="s">
        <v>1192</v>
      </c>
      <c r="P231" s="23"/>
      <c r="Q231" s="16"/>
      <c r="R231" s="23"/>
      <c r="S231" s="23"/>
      <c r="T231" s="23"/>
      <c r="U231" s="23"/>
      <c r="V231" s="23"/>
      <c r="W231" s="23"/>
      <c r="X231" s="16"/>
      <c r="Y231" s="9" t="s">
        <v>44</v>
      </c>
      <c r="Z231" s="13" t="str">
        <f t="shared" si="1"/>
        <v>{"id":"M4-NyO-24a-E-3-BR","stimulus":"&lt;p&gt;Escreva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AA231" s="12" t="s">
        <v>1193</v>
      </c>
      <c r="AB231" s="14" t="str">
        <f t="shared" si="2"/>
        <v>M4-NyO-24a-E-3</v>
      </c>
      <c r="AC231" s="14" t="str">
        <f t="shared" si="3"/>
        <v>M4-NyO-24a-E-3-BR</v>
      </c>
      <c r="AD231" s="7" t="s">
        <v>261</v>
      </c>
      <c r="AE231" s="16"/>
      <c r="AF231" s="16" t="s">
        <v>46</v>
      </c>
      <c r="AG231" s="7" t="s">
        <v>47</v>
      </c>
    </row>
    <row r="232" ht="75.0" customHeight="1">
      <c r="A232" s="9" t="s">
        <v>1170</v>
      </c>
      <c r="B232" s="12" t="s">
        <v>1171</v>
      </c>
      <c r="C232" s="9" t="s">
        <v>67</v>
      </c>
      <c r="D232" s="10" t="s">
        <v>35</v>
      </c>
      <c r="E232" s="9"/>
      <c r="F232" s="12" t="s">
        <v>1194</v>
      </c>
      <c r="G232" s="12" t="s">
        <v>1195</v>
      </c>
      <c r="H232" s="12"/>
      <c r="I232" s="16"/>
      <c r="J232" s="9" t="s">
        <v>51</v>
      </c>
      <c r="K232" s="12" t="s">
        <v>1196</v>
      </c>
      <c r="L232" s="8" t="s">
        <v>1187</v>
      </c>
      <c r="M232" s="9" t="s">
        <v>41</v>
      </c>
      <c r="N232" s="39" t="s">
        <v>1197</v>
      </c>
      <c r="O232" s="40" t="s">
        <v>1197</v>
      </c>
      <c r="P232" s="23"/>
      <c r="Q232" s="16"/>
      <c r="R232" s="23"/>
      <c r="S232" s="23"/>
      <c r="T232" s="23"/>
      <c r="U232" s="23"/>
      <c r="V232" s="23"/>
      <c r="W232" s="23"/>
      <c r="X232" s="16"/>
      <c r="Y232" s="9" t="s">
        <v>44</v>
      </c>
      <c r="Z232" s="13" t="str">
        <f t="shared" si="1"/>
        <v>{"id":"M4-NyO-24a-A-1-BR","stimulus":"&lt;p&gt;Pedro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AA232" s="12" t="s">
        <v>1198</v>
      </c>
      <c r="AB232" s="14" t="str">
        <f t="shared" si="2"/>
        <v>M4-NyO-24a-A-1</v>
      </c>
      <c r="AC232" s="14" t="str">
        <f t="shared" si="3"/>
        <v>M4-NyO-24a-A-1-BR</v>
      </c>
      <c r="AD232" s="7" t="s">
        <v>261</v>
      </c>
      <c r="AE232" s="16"/>
      <c r="AF232" s="16" t="s">
        <v>46</v>
      </c>
      <c r="AG232" s="7" t="s">
        <v>47</v>
      </c>
    </row>
    <row r="233" ht="75.0" customHeight="1">
      <c r="A233" s="9" t="s">
        <v>1170</v>
      </c>
      <c r="B233" s="12" t="s">
        <v>1171</v>
      </c>
      <c r="C233" s="9" t="s">
        <v>67</v>
      </c>
      <c r="D233" s="10" t="s">
        <v>35</v>
      </c>
      <c r="E233" s="9"/>
      <c r="F233" s="11" t="s">
        <v>1199</v>
      </c>
      <c r="G233" s="11" t="s">
        <v>1200</v>
      </c>
      <c r="H233" s="12"/>
      <c r="I233" s="16"/>
      <c r="J233" s="9" t="s">
        <v>51</v>
      </c>
      <c r="K233" s="12" t="s">
        <v>1201</v>
      </c>
      <c r="L233" s="8" t="s">
        <v>1191</v>
      </c>
      <c r="M233" s="9" t="s">
        <v>41</v>
      </c>
      <c r="N233" s="39" t="s">
        <v>1202</v>
      </c>
      <c r="O233" s="40" t="s">
        <v>1202</v>
      </c>
      <c r="P233" s="23"/>
      <c r="Q233" s="16"/>
      <c r="R233" s="23"/>
      <c r="S233" s="23"/>
      <c r="T233" s="23"/>
      <c r="U233" s="23"/>
      <c r="V233" s="23"/>
      <c r="W233" s="23"/>
      <c r="X233" s="16"/>
      <c r="Y233" s="9" t="s">
        <v>44</v>
      </c>
      <c r="Z233" s="13" t="str">
        <f t="shared" si="1"/>
        <v>{"id":"M4-NyO-24a-A-2-BR","stimulus":"&lt;p&gt;Foram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AA233" s="12" t="s">
        <v>1203</v>
      </c>
      <c r="AB233" s="14" t="str">
        <f t="shared" si="2"/>
        <v>M4-NyO-24a-A-2</v>
      </c>
      <c r="AC233" s="14" t="str">
        <f t="shared" si="3"/>
        <v>M4-NyO-24a-A-2-BR</v>
      </c>
      <c r="AD233" s="7" t="s">
        <v>261</v>
      </c>
      <c r="AE233" s="16"/>
      <c r="AF233" s="16" t="s">
        <v>46</v>
      </c>
      <c r="AG233" s="7" t="s">
        <v>47</v>
      </c>
    </row>
    <row r="234" ht="75.0" customHeight="1">
      <c r="A234" s="9" t="s">
        <v>1170</v>
      </c>
      <c r="B234" s="12" t="s">
        <v>1171</v>
      </c>
      <c r="C234" s="9" t="s">
        <v>67</v>
      </c>
      <c r="D234" s="10" t="s">
        <v>35</v>
      </c>
      <c r="E234" s="9"/>
      <c r="F234" s="12" t="s">
        <v>1204</v>
      </c>
      <c r="G234" s="12" t="s">
        <v>1205</v>
      </c>
      <c r="H234" s="12"/>
      <c r="I234" s="16"/>
      <c r="J234" s="9" t="s">
        <v>51</v>
      </c>
      <c r="K234" s="12" t="s">
        <v>1196</v>
      </c>
      <c r="L234" s="8" t="s">
        <v>1187</v>
      </c>
      <c r="M234" s="9" t="s">
        <v>41</v>
      </c>
      <c r="N234" s="41" t="s">
        <v>1188</v>
      </c>
      <c r="O234" s="41" t="s">
        <v>1188</v>
      </c>
      <c r="P234" s="23"/>
      <c r="Q234" s="16"/>
      <c r="R234" s="23"/>
      <c r="S234" s="23"/>
      <c r="T234" s="23"/>
      <c r="U234" s="23"/>
      <c r="V234" s="23"/>
      <c r="W234" s="23"/>
      <c r="X234" s="16"/>
      <c r="Y234" s="9" t="s">
        <v>44</v>
      </c>
      <c r="Z234" s="13" t="str">
        <f t="shared" si="1"/>
        <v>{"id":"M4-NyO-24a-A-3-BR","stimulus":"&lt;p&gt;Javier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AA234" s="12" t="s">
        <v>1206</v>
      </c>
      <c r="AB234" s="14" t="str">
        <f t="shared" si="2"/>
        <v>M4-NyO-24a-A-3</v>
      </c>
      <c r="AC234" s="14" t="str">
        <f t="shared" si="3"/>
        <v>M4-NyO-24a-A-3-BR</v>
      </c>
      <c r="AD234" s="7" t="s">
        <v>261</v>
      </c>
      <c r="AE234" s="16"/>
      <c r="AF234" s="16" t="s">
        <v>46</v>
      </c>
      <c r="AG234" s="7" t="s">
        <v>47</v>
      </c>
    </row>
    <row r="235" ht="75.0" customHeight="1">
      <c r="A235" s="9" t="s">
        <v>1170</v>
      </c>
      <c r="B235" s="12" t="s">
        <v>1171</v>
      </c>
      <c r="C235" s="9" t="s">
        <v>67</v>
      </c>
      <c r="D235" s="10" t="s">
        <v>35</v>
      </c>
      <c r="E235" s="9"/>
      <c r="F235" s="11" t="s">
        <v>1207</v>
      </c>
      <c r="G235" s="11" t="s">
        <v>1208</v>
      </c>
      <c r="H235" s="12"/>
      <c r="I235" s="16"/>
      <c r="J235" s="9" t="s">
        <v>51</v>
      </c>
      <c r="K235" s="12" t="s">
        <v>1209</v>
      </c>
      <c r="L235" s="8" t="s">
        <v>1210</v>
      </c>
      <c r="M235" s="9" t="s">
        <v>41</v>
      </c>
      <c r="N235" s="39" t="s">
        <v>1211</v>
      </c>
      <c r="O235" s="40" t="s">
        <v>1211</v>
      </c>
      <c r="P235" s="23"/>
      <c r="Q235" s="16"/>
      <c r="R235" s="23"/>
      <c r="S235" s="23"/>
      <c r="T235" s="23"/>
      <c r="U235" s="23"/>
      <c r="V235" s="23"/>
      <c r="W235" s="23"/>
      <c r="X235" s="16"/>
      <c r="Y235" s="9" t="s">
        <v>44</v>
      </c>
      <c r="Z235" s="13" t="str">
        <f t="shared" si="1"/>
        <v>{"id":"M4-NyO-24a-A-4-BR","stimulus":"&lt;p&gt;Pérola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AA235" s="12" t="s">
        <v>1212</v>
      </c>
      <c r="AB235" s="14" t="str">
        <f t="shared" si="2"/>
        <v>M4-NyO-24a-A-4</v>
      </c>
      <c r="AC235" s="14" t="str">
        <f t="shared" si="3"/>
        <v>M4-NyO-24a-A-4-BR</v>
      </c>
      <c r="AD235" s="7" t="s">
        <v>261</v>
      </c>
      <c r="AE235" s="16"/>
      <c r="AF235" s="16" t="s">
        <v>46</v>
      </c>
      <c r="AG235" s="7" t="s">
        <v>47</v>
      </c>
    </row>
    <row r="236" ht="75.0" customHeight="1">
      <c r="A236" s="9" t="s">
        <v>1170</v>
      </c>
      <c r="B236" s="12" t="s">
        <v>1171</v>
      </c>
      <c r="C236" s="9" t="s">
        <v>67</v>
      </c>
      <c r="D236" s="10" t="s">
        <v>35</v>
      </c>
      <c r="E236" s="9"/>
      <c r="F236" s="11" t="s">
        <v>1213</v>
      </c>
      <c r="G236" s="12" t="s">
        <v>1214</v>
      </c>
      <c r="H236" s="12"/>
      <c r="I236" s="16"/>
      <c r="J236" s="9" t="s">
        <v>51</v>
      </c>
      <c r="K236" s="12" t="s">
        <v>1215</v>
      </c>
      <c r="L236" s="8" t="s">
        <v>1183</v>
      </c>
      <c r="M236" s="9" t="s">
        <v>41</v>
      </c>
      <c r="N236" s="39" t="s">
        <v>1216</v>
      </c>
      <c r="O236" s="39" t="s">
        <v>1216</v>
      </c>
      <c r="P236" s="23"/>
      <c r="Q236" s="16"/>
      <c r="R236" s="23"/>
      <c r="S236" s="23"/>
      <c r="T236" s="23"/>
      <c r="U236" s="23"/>
      <c r="V236" s="23"/>
      <c r="W236" s="23"/>
      <c r="X236" s="16"/>
      <c r="Y236" s="9" t="s">
        <v>44</v>
      </c>
      <c r="Z236" s="13" t="str">
        <f t="shared" si="1"/>
        <v>{"id":"M4-NyO-24a-A-5-BR","stimulus":"&lt;p&gt;Um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AA236" s="12" t="s">
        <v>1217</v>
      </c>
      <c r="AB236" s="14" t="str">
        <f t="shared" si="2"/>
        <v>M4-NyO-24a-A-5</v>
      </c>
      <c r="AC236" s="14" t="str">
        <f t="shared" si="3"/>
        <v>M4-NyO-24a-A-5-BR</v>
      </c>
      <c r="AD236" s="7" t="s">
        <v>261</v>
      </c>
      <c r="AE236" s="16"/>
      <c r="AF236" s="16" t="s">
        <v>46</v>
      </c>
      <c r="AG236" s="7" t="s">
        <v>47</v>
      </c>
    </row>
    <row r="237" ht="75.0" customHeight="1">
      <c r="A237" s="9" t="s">
        <v>1218</v>
      </c>
      <c r="B237" s="12" t="s">
        <v>1219</v>
      </c>
      <c r="C237" s="9" t="s">
        <v>34</v>
      </c>
      <c r="D237" s="10" t="s">
        <v>35</v>
      </c>
      <c r="E237" s="9"/>
      <c r="F237" s="12" t="s">
        <v>1220</v>
      </c>
      <c r="G237" s="12"/>
      <c r="H237" s="12"/>
      <c r="I237" s="16"/>
      <c r="J237" s="9" t="s">
        <v>853</v>
      </c>
      <c r="K237" s="11" t="s">
        <v>1221</v>
      </c>
      <c r="L237" s="8" t="s">
        <v>1222</v>
      </c>
      <c r="M237" s="9" t="s">
        <v>41</v>
      </c>
      <c r="N237" s="39" t="s">
        <v>1223</v>
      </c>
      <c r="O237" s="12" t="s">
        <v>1224</v>
      </c>
      <c r="P237" s="23"/>
      <c r="Q237" s="16"/>
      <c r="R237" s="23"/>
      <c r="S237" s="23"/>
      <c r="T237" s="23"/>
      <c r="U237" s="23"/>
      <c r="V237" s="23"/>
      <c r="W237" s="23"/>
      <c r="X237" s="16"/>
      <c r="Y237" s="9" t="s">
        <v>44</v>
      </c>
      <c r="Z237" s="13" t="str">
        <f t="shared" si="1"/>
        <v>{"id":"M4-NyO-24b-I-1-BR","stimulus":"&lt;p&gt;Marque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AA237" s="11" t="s">
        <v>1225</v>
      </c>
      <c r="AB237" s="14" t="str">
        <f t="shared" si="2"/>
        <v>M4-NyO-24b-I-1</v>
      </c>
      <c r="AC237" s="14" t="str">
        <f t="shared" si="3"/>
        <v>M4-NyO-24b-I-1-BR</v>
      </c>
      <c r="AD237" s="7" t="s">
        <v>261</v>
      </c>
      <c r="AE237" s="16"/>
      <c r="AF237" s="16" t="s">
        <v>46</v>
      </c>
      <c r="AG237" s="7" t="s">
        <v>47</v>
      </c>
    </row>
    <row r="238" ht="75.0" customHeight="1">
      <c r="A238" s="9" t="s">
        <v>1218</v>
      </c>
      <c r="B238" s="12" t="s">
        <v>1219</v>
      </c>
      <c r="C238" s="9" t="s">
        <v>48</v>
      </c>
      <c r="D238" s="10" t="s">
        <v>35</v>
      </c>
      <c r="E238" s="9"/>
      <c r="F238" s="12" t="s">
        <v>1226</v>
      </c>
      <c r="G238" s="12" t="s">
        <v>1227</v>
      </c>
      <c r="H238" s="12"/>
      <c r="I238" s="16"/>
      <c r="J238" s="9" t="s">
        <v>92</v>
      </c>
      <c r="K238" s="12" t="s">
        <v>1228</v>
      </c>
      <c r="L238" s="12" t="s">
        <v>1229</v>
      </c>
      <c r="M238" s="9" t="s">
        <v>41</v>
      </c>
      <c r="N238" s="41" t="s">
        <v>1230</v>
      </c>
      <c r="O238" s="41" t="s">
        <v>1230</v>
      </c>
      <c r="P238" s="21"/>
      <c r="Q238" s="16"/>
      <c r="R238" s="23"/>
      <c r="S238" s="23"/>
      <c r="T238" s="23"/>
      <c r="U238" s="23"/>
      <c r="V238" s="23"/>
      <c r="W238" s="23"/>
      <c r="X238" s="16"/>
      <c r="Y238" s="9" t="s">
        <v>44</v>
      </c>
      <c r="Z238" s="13" t="str">
        <f t="shared" si="1"/>
        <v>{"id":"M4-NyO-24b-E-1-BR","stimulus":"&lt;p&gt;Escreva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'pt')","temp":true},{"name":"T2","label":"{{function}}","function":"Lemonlib.numToWords({{Q2}}, 'pt')","temp":true},{"name":"A1","label":"{{function}}","function":"\\frac{{{Q1}}}{2}"},{"name":"A2","label":"{{function}}","function":"\\frac{{{Q2}}}{12}"}],"uniques":true},"algorithm":{"name":"calculateOperation","params":{"method":"equivLiteral","keyboard":"INTERMEDIATE"}}}</v>
      </c>
      <c r="AA238" s="12" t="s">
        <v>1231</v>
      </c>
      <c r="AB238" s="14" t="str">
        <f t="shared" si="2"/>
        <v>M4-NyO-24b-E-1</v>
      </c>
      <c r="AC238" s="14" t="str">
        <f t="shared" si="3"/>
        <v>M4-NyO-24b-E-1-BR</v>
      </c>
      <c r="AD238" s="7" t="s">
        <v>261</v>
      </c>
      <c r="AE238" s="16"/>
      <c r="AF238" s="16" t="s">
        <v>46</v>
      </c>
      <c r="AG238" s="7" t="s">
        <v>47</v>
      </c>
    </row>
    <row r="239" ht="75.0" customHeight="1">
      <c r="A239" s="9" t="s">
        <v>1218</v>
      </c>
      <c r="B239" s="12" t="s">
        <v>1219</v>
      </c>
      <c r="C239" s="9" t="s">
        <v>48</v>
      </c>
      <c r="D239" s="10" t="s">
        <v>35</v>
      </c>
      <c r="E239" s="9"/>
      <c r="F239" s="12" t="s">
        <v>1226</v>
      </c>
      <c r="G239" s="12" t="s">
        <v>1232</v>
      </c>
      <c r="H239" s="12"/>
      <c r="I239" s="9"/>
      <c r="J239" s="9" t="s">
        <v>92</v>
      </c>
      <c r="K239" s="12" t="s">
        <v>1228</v>
      </c>
      <c r="L239" s="12" t="s">
        <v>1233</v>
      </c>
      <c r="M239" s="9" t="s">
        <v>41</v>
      </c>
      <c r="N239" s="41" t="s">
        <v>1234</v>
      </c>
      <c r="O239" s="41" t="s">
        <v>1234</v>
      </c>
      <c r="P239" s="23"/>
      <c r="Q239" s="16"/>
      <c r="R239" s="23"/>
      <c r="S239" s="23"/>
      <c r="T239" s="23"/>
      <c r="U239" s="23"/>
      <c r="V239" s="23"/>
      <c r="W239" s="23"/>
      <c r="X239" s="16"/>
      <c r="Y239" s="9" t="s">
        <v>44</v>
      </c>
      <c r="Z239" s="13" t="str">
        <f t="shared" si="1"/>
        <v>{"id":"M4-NyO-24b-E-2-BR","stimulus":"&lt;p&gt;Escreva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'pt')","temp":true},{"name":"T2","label":"{{function}}","function":"Lemonlib.numToWords({{Q2}}, 'pt')","temp":true},{"name":"A1","label":"{{function}}","function":"\\frac{{{Q1}}}{3}"},{"name":"A2","label":"{{function}}","function":"\\frac{{{Q2}}}{11}"}],"uniques":true},"algorithm":{"name":"calculateOperation","params":{"method":"equivLiteral","keyboard":"INTERMEDIATE"}}}</v>
      </c>
      <c r="AA239" s="12" t="s">
        <v>1235</v>
      </c>
      <c r="AB239" s="14" t="str">
        <f t="shared" si="2"/>
        <v>M4-NyO-24b-E-2</v>
      </c>
      <c r="AC239" s="14" t="str">
        <f t="shared" si="3"/>
        <v>M4-NyO-24b-E-2-BR</v>
      </c>
      <c r="AD239" s="7" t="s">
        <v>261</v>
      </c>
      <c r="AE239" s="16"/>
      <c r="AF239" s="16" t="s">
        <v>46</v>
      </c>
      <c r="AG239" s="7" t="s">
        <v>47</v>
      </c>
    </row>
    <row r="240" ht="75.0" customHeight="1">
      <c r="A240" s="9" t="s">
        <v>1218</v>
      </c>
      <c r="B240" s="12" t="s">
        <v>1219</v>
      </c>
      <c r="C240" s="9" t="s">
        <v>48</v>
      </c>
      <c r="D240" s="10" t="s">
        <v>35</v>
      </c>
      <c r="E240" s="9"/>
      <c r="F240" s="12" t="s">
        <v>1226</v>
      </c>
      <c r="G240" s="11" t="s">
        <v>1236</v>
      </c>
      <c r="H240" s="12"/>
      <c r="I240" s="9"/>
      <c r="J240" s="9" t="s">
        <v>92</v>
      </c>
      <c r="K240" s="12" t="s">
        <v>1228</v>
      </c>
      <c r="L240" s="12" t="s">
        <v>1237</v>
      </c>
      <c r="M240" s="9" t="s">
        <v>41</v>
      </c>
      <c r="N240" s="41" t="s">
        <v>1238</v>
      </c>
      <c r="O240" s="41" t="s">
        <v>1238</v>
      </c>
      <c r="P240" s="23"/>
      <c r="Q240" s="16"/>
      <c r="R240" s="23"/>
      <c r="S240" s="23"/>
      <c r="T240" s="23"/>
      <c r="U240" s="23"/>
      <c r="V240" s="23"/>
      <c r="W240" s="23"/>
      <c r="X240" s="16"/>
      <c r="Y240" s="9" t="s">
        <v>44</v>
      </c>
      <c r="Z240" s="13" t="str">
        <f t="shared" si="1"/>
        <v>{"id":"M4-NyO-24b-E-3-BR","stimulus":"&lt;p&gt;Escreva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'pt')","temp":true},{"name":"T2","label":"{{function}}","function":"Lemonlib.numToWords({{Q2}}, 'pt')","temp":true},{"name":"A1","label":"{{function}}","function":"\\frac{{{Q1}}}{4}"},{"name":"A2","label":"{{function}}","function":"\\frac{{{Q2}}}{10}"}],"uniques":true},"algorithm":{"name":"calculateOperation","params":{"method":"equivLiteral","keyboard":"INTERMEDIATE"}}}</v>
      </c>
      <c r="AA240" s="12" t="s">
        <v>1239</v>
      </c>
      <c r="AB240" s="14" t="str">
        <f t="shared" si="2"/>
        <v>M4-NyO-24b-E-3</v>
      </c>
      <c r="AC240" s="14" t="str">
        <f t="shared" si="3"/>
        <v>M4-NyO-24b-E-3-BR</v>
      </c>
      <c r="AD240" s="7" t="s">
        <v>261</v>
      </c>
      <c r="AE240" s="16"/>
      <c r="AF240" s="16" t="s">
        <v>46</v>
      </c>
      <c r="AG240" s="7" t="s">
        <v>47</v>
      </c>
    </row>
    <row r="241" ht="75.0" customHeight="1">
      <c r="A241" s="9" t="s">
        <v>1218</v>
      </c>
      <c r="B241" s="12" t="s">
        <v>1219</v>
      </c>
      <c r="C241" s="9" t="s">
        <v>67</v>
      </c>
      <c r="D241" s="10" t="s">
        <v>35</v>
      </c>
      <c r="E241" s="9"/>
      <c r="F241" s="12" t="s">
        <v>1240</v>
      </c>
      <c r="G241" s="12" t="s">
        <v>1241</v>
      </c>
      <c r="H241" s="12"/>
      <c r="I241" s="9"/>
      <c r="J241" s="9" t="s">
        <v>92</v>
      </c>
      <c r="K241" s="12" t="s">
        <v>1196</v>
      </c>
      <c r="L241" s="12" t="s">
        <v>1242</v>
      </c>
      <c r="M241" s="9" t="s">
        <v>41</v>
      </c>
      <c r="N241" s="41" t="s">
        <v>1243</v>
      </c>
      <c r="O241" s="41" t="s">
        <v>1243</v>
      </c>
      <c r="P241" s="23"/>
      <c r="Q241" s="16"/>
      <c r="R241" s="23"/>
      <c r="S241" s="23"/>
      <c r="T241" s="23"/>
      <c r="U241" s="23"/>
      <c r="V241" s="23"/>
      <c r="W241" s="23"/>
      <c r="X241" s="16"/>
      <c r="Y241" s="9" t="s">
        <v>44</v>
      </c>
      <c r="Z241" s="13" t="str">
        <f t="shared" si="1"/>
        <v>{"id":"M4-NyO-24b-A-1-BR","stimulus":"&lt;p&gt;Sofia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AA241" s="12" t="s">
        <v>1244</v>
      </c>
      <c r="AB241" s="14" t="str">
        <f t="shared" si="2"/>
        <v>M4-NyO-24b-A-1</v>
      </c>
      <c r="AC241" s="14" t="str">
        <f t="shared" si="3"/>
        <v>M4-NyO-24b-A-1-BR</v>
      </c>
      <c r="AD241" s="7" t="s">
        <v>261</v>
      </c>
      <c r="AE241" s="16"/>
      <c r="AF241" s="16" t="s">
        <v>46</v>
      </c>
      <c r="AG241" s="7" t="s">
        <v>47</v>
      </c>
    </row>
    <row r="242" ht="75.0" customHeight="1">
      <c r="A242" s="9" t="s">
        <v>1218</v>
      </c>
      <c r="B242" s="12" t="s">
        <v>1219</v>
      </c>
      <c r="C242" s="9" t="s">
        <v>67</v>
      </c>
      <c r="D242" s="10" t="s">
        <v>35</v>
      </c>
      <c r="E242" s="9"/>
      <c r="F242" s="11" t="s">
        <v>1245</v>
      </c>
      <c r="G242" s="12" t="s">
        <v>1246</v>
      </c>
      <c r="H242" s="12"/>
      <c r="I242" s="9"/>
      <c r="J242" s="9" t="s">
        <v>92</v>
      </c>
      <c r="K242" s="12" t="s">
        <v>1247</v>
      </c>
      <c r="L242" s="12" t="s">
        <v>1248</v>
      </c>
      <c r="M242" s="9" t="s">
        <v>41</v>
      </c>
      <c r="N242" s="41" t="s">
        <v>1249</v>
      </c>
      <c r="O242" s="41" t="s">
        <v>1249</v>
      </c>
      <c r="P242" s="23"/>
      <c r="Q242" s="16"/>
      <c r="R242" s="23"/>
      <c r="S242" s="23"/>
      <c r="T242" s="23"/>
      <c r="U242" s="23"/>
      <c r="V242" s="23"/>
      <c r="W242" s="23"/>
      <c r="X242" s="16"/>
      <c r="Y242" s="9" t="s">
        <v>44</v>
      </c>
      <c r="Z242" s="13" t="str">
        <f t="shared" si="1"/>
        <v>{"id":"M4-NyO-24b-A-2-BR","stimulus":"&lt;p&gt;Já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AA242" s="12" t="s">
        <v>1250</v>
      </c>
      <c r="AB242" s="14" t="str">
        <f t="shared" si="2"/>
        <v>M4-NyO-24b-A-2</v>
      </c>
      <c r="AC242" s="14" t="str">
        <f t="shared" si="3"/>
        <v>M4-NyO-24b-A-2-BR</v>
      </c>
      <c r="AD242" s="7" t="s">
        <v>261</v>
      </c>
      <c r="AE242" s="16"/>
      <c r="AF242" s="16" t="s">
        <v>46</v>
      </c>
      <c r="AG242" s="7" t="s">
        <v>47</v>
      </c>
    </row>
    <row r="243" ht="75.0" customHeight="1">
      <c r="A243" s="9" t="s">
        <v>1218</v>
      </c>
      <c r="B243" s="12" t="s">
        <v>1219</v>
      </c>
      <c r="C243" s="9" t="s">
        <v>67</v>
      </c>
      <c r="D243" s="10" t="s">
        <v>35</v>
      </c>
      <c r="E243" s="9"/>
      <c r="F243" s="11" t="s">
        <v>1251</v>
      </c>
      <c r="G243" s="12" t="s">
        <v>1252</v>
      </c>
      <c r="H243" s="12"/>
      <c r="I243" s="9"/>
      <c r="J243" s="9" t="s">
        <v>92</v>
      </c>
      <c r="K243" s="12" t="s">
        <v>1253</v>
      </c>
      <c r="L243" s="12" t="s">
        <v>1254</v>
      </c>
      <c r="M243" s="9" t="s">
        <v>41</v>
      </c>
      <c r="N243" s="41" t="s">
        <v>1249</v>
      </c>
      <c r="O243" s="41" t="s">
        <v>1249</v>
      </c>
      <c r="P243" s="23"/>
      <c r="Q243" s="16"/>
      <c r="R243" s="23"/>
      <c r="S243" s="23"/>
      <c r="T243" s="23"/>
      <c r="U243" s="23"/>
      <c r="V243" s="23"/>
      <c r="W243" s="23"/>
      <c r="X243" s="16"/>
      <c r="Y243" s="9" t="s">
        <v>44</v>
      </c>
      <c r="Z243" s="13" t="str">
        <f t="shared" si="1"/>
        <v>{"id":"M4-NyO-24b-A-3-BR","stimulus":"&lt;p&gt;Um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AA243" s="12" t="s">
        <v>1255</v>
      </c>
      <c r="AB243" s="14" t="str">
        <f t="shared" si="2"/>
        <v>M4-NyO-24b-A-3</v>
      </c>
      <c r="AC243" s="14" t="str">
        <f t="shared" si="3"/>
        <v>M4-NyO-24b-A-3-BR</v>
      </c>
      <c r="AD243" s="7" t="s">
        <v>261</v>
      </c>
      <c r="AE243" s="16"/>
      <c r="AF243" s="16" t="s">
        <v>46</v>
      </c>
      <c r="AG243" s="7" t="s">
        <v>47</v>
      </c>
    </row>
    <row r="244" ht="75.0" customHeight="1">
      <c r="A244" s="9" t="s">
        <v>1218</v>
      </c>
      <c r="B244" s="12" t="s">
        <v>1219</v>
      </c>
      <c r="C244" s="9" t="s">
        <v>67</v>
      </c>
      <c r="D244" s="10" t="s">
        <v>35</v>
      </c>
      <c r="E244" s="9"/>
      <c r="F244" s="11" t="s">
        <v>1256</v>
      </c>
      <c r="G244" s="12" t="s">
        <v>1257</v>
      </c>
      <c r="H244" s="12"/>
      <c r="I244" s="16"/>
      <c r="J244" s="9" t="s">
        <v>92</v>
      </c>
      <c r="K244" s="12" t="s">
        <v>1209</v>
      </c>
      <c r="L244" s="12" t="s">
        <v>1258</v>
      </c>
      <c r="M244" s="9" t="s">
        <v>41</v>
      </c>
      <c r="N244" s="41" t="s">
        <v>1259</v>
      </c>
      <c r="O244" s="41" t="s">
        <v>1259</v>
      </c>
      <c r="P244" s="23"/>
      <c r="Q244" s="16"/>
      <c r="R244" s="23"/>
      <c r="S244" s="23"/>
      <c r="T244" s="23"/>
      <c r="U244" s="23"/>
      <c r="V244" s="23"/>
      <c r="W244" s="23"/>
      <c r="X244" s="16"/>
      <c r="Y244" s="9" t="s">
        <v>44</v>
      </c>
      <c r="Z244" s="13" t="str">
        <f t="shared" si="1"/>
        <v>{"id":"M4-NyO-24b-A-4-BR","stimulus":"&lt;p&gt;Um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AA244" s="12" t="s">
        <v>1260</v>
      </c>
      <c r="AB244" s="14" t="str">
        <f t="shared" si="2"/>
        <v>M4-NyO-24b-A-4</v>
      </c>
      <c r="AC244" s="14" t="str">
        <f t="shared" si="3"/>
        <v>M4-NyO-24b-A-4-BR</v>
      </c>
      <c r="AD244" s="7" t="s">
        <v>261</v>
      </c>
      <c r="AE244" s="16"/>
      <c r="AF244" s="16" t="s">
        <v>46</v>
      </c>
      <c r="AG244" s="7" t="s">
        <v>47</v>
      </c>
    </row>
    <row r="245" ht="75.0" customHeight="1">
      <c r="A245" s="9" t="s">
        <v>1218</v>
      </c>
      <c r="B245" s="12" t="s">
        <v>1219</v>
      </c>
      <c r="C245" s="9" t="s">
        <v>67</v>
      </c>
      <c r="D245" s="10" t="s">
        <v>35</v>
      </c>
      <c r="E245" s="9"/>
      <c r="F245" s="11" t="s">
        <v>1261</v>
      </c>
      <c r="G245" s="12" t="s">
        <v>1262</v>
      </c>
      <c r="H245" s="12"/>
      <c r="I245" s="9"/>
      <c r="J245" s="9" t="s">
        <v>92</v>
      </c>
      <c r="K245" s="12" t="s">
        <v>1201</v>
      </c>
      <c r="L245" s="12" t="s">
        <v>1263</v>
      </c>
      <c r="M245" s="9" t="s">
        <v>41</v>
      </c>
      <c r="N245" s="41" t="s">
        <v>1230</v>
      </c>
      <c r="O245" s="41" t="s">
        <v>1230</v>
      </c>
      <c r="P245" s="23"/>
      <c r="Q245" s="16"/>
      <c r="R245" s="23"/>
      <c r="S245" s="23"/>
      <c r="T245" s="23"/>
      <c r="U245" s="23"/>
      <c r="V245" s="23"/>
      <c r="W245" s="23"/>
      <c r="X245" s="16"/>
      <c r="Y245" s="9" t="s">
        <v>44</v>
      </c>
      <c r="Z245" s="13" t="str">
        <f t="shared" si="1"/>
        <v>{"id":"M4-NyO-24b-A-5-BR","stimulus":"&lt;p&gt;Uma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AA245" s="12" t="s">
        <v>1264</v>
      </c>
      <c r="AB245" s="14" t="str">
        <f t="shared" si="2"/>
        <v>M4-NyO-24b-A-5</v>
      </c>
      <c r="AC245" s="14" t="str">
        <f t="shared" si="3"/>
        <v>M4-NyO-24b-A-5-BR</v>
      </c>
      <c r="AD245" s="7" t="s">
        <v>261</v>
      </c>
      <c r="AE245" s="16"/>
      <c r="AF245" s="16" t="s">
        <v>46</v>
      </c>
      <c r="AG245" s="7" t="s">
        <v>47</v>
      </c>
    </row>
    <row r="246" ht="75.0" customHeight="1">
      <c r="A246" s="9" t="s">
        <v>1265</v>
      </c>
      <c r="B246" s="8" t="s">
        <v>1266</v>
      </c>
      <c r="C246" s="9" t="s">
        <v>34</v>
      </c>
      <c r="D246" s="10" t="s">
        <v>35</v>
      </c>
      <c r="E246" s="7"/>
      <c r="F246" s="12" t="s">
        <v>1267</v>
      </c>
      <c r="G246" s="12" t="s">
        <v>1268</v>
      </c>
      <c r="H246" s="12"/>
      <c r="I246" s="9" t="s">
        <v>37</v>
      </c>
      <c r="J246" s="9" t="s">
        <v>944</v>
      </c>
      <c r="K246" s="12" t="s">
        <v>1269</v>
      </c>
      <c r="L246" s="12" t="s">
        <v>1270</v>
      </c>
      <c r="M246" s="9" t="s">
        <v>41</v>
      </c>
      <c r="N246" s="39" t="s">
        <v>1271</v>
      </c>
      <c r="O246" s="39" t="s">
        <v>1271</v>
      </c>
      <c r="P246" s="23"/>
      <c r="Q246" s="16"/>
      <c r="R246" s="23"/>
      <c r="S246" s="23"/>
      <c r="T246" s="23"/>
      <c r="U246" s="23"/>
      <c r="V246" s="23"/>
      <c r="W246" s="23"/>
      <c r="X246" s="16"/>
      <c r="Y246" s="9" t="s">
        <v>44</v>
      </c>
      <c r="Z246" s="13" t="str">
        <f t="shared" si="1"/>
        <v>{"id":"M4-NyO-24d-I-1-BR","stimulus":"&lt;p&gt;Na fração &lt;span class=\"fr-math-v2 fr-draggable\" contenteditable=\"false\" data-original-math=\"\\(\\frac{{{Q1}}}{{{T1}}}\\)\" draggable=\"true\"&gt;\\(\\frac{{{Q1}}}{{{T1}}}\\)&lt;/span&gt;, como é chamado o número {{Q1}}?&lt;/p&gt;","template":"&lt;p&gt;O {{Q1}}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name":"A2","label":"denominador","group":1,"incorrect":true}],"uniques":true},"algorithm":{"name":"groupResponses","template":"Cloze with drop down"}}</v>
      </c>
      <c r="AA246" s="12" t="s">
        <v>1272</v>
      </c>
      <c r="AB246" s="14" t="str">
        <f t="shared" si="2"/>
        <v>M4-NyO-24d-I-1</v>
      </c>
      <c r="AC246" s="14" t="str">
        <f t="shared" si="3"/>
        <v>M4-NyO-24d-I-1-BR</v>
      </c>
      <c r="AD246" s="7" t="s">
        <v>261</v>
      </c>
      <c r="AE246" s="16"/>
      <c r="AF246" s="16" t="s">
        <v>46</v>
      </c>
      <c r="AG246" s="7" t="s">
        <v>47</v>
      </c>
    </row>
    <row r="247" ht="75.0" customHeight="1">
      <c r="A247" s="9" t="s">
        <v>1265</v>
      </c>
      <c r="B247" s="8" t="s">
        <v>1266</v>
      </c>
      <c r="C247" s="9" t="s">
        <v>34</v>
      </c>
      <c r="D247" s="10" t="s">
        <v>35</v>
      </c>
      <c r="E247" s="9"/>
      <c r="F247" s="12" t="s">
        <v>1273</v>
      </c>
      <c r="G247" s="12" t="s">
        <v>1274</v>
      </c>
      <c r="H247" s="12"/>
      <c r="I247" s="9" t="s">
        <v>37</v>
      </c>
      <c r="J247" s="9" t="s">
        <v>944</v>
      </c>
      <c r="K247" s="12" t="s">
        <v>1269</v>
      </c>
      <c r="L247" s="12" t="s">
        <v>1275</v>
      </c>
      <c r="M247" s="9" t="s">
        <v>41</v>
      </c>
      <c r="N247" s="39" t="s">
        <v>1271</v>
      </c>
      <c r="O247" s="41" t="s">
        <v>1276</v>
      </c>
      <c r="P247" s="23"/>
      <c r="Q247" s="16"/>
      <c r="R247" s="23"/>
      <c r="S247" s="23"/>
      <c r="T247" s="23"/>
      <c r="U247" s="23"/>
      <c r="V247" s="23"/>
      <c r="W247" s="23"/>
      <c r="X247" s="16"/>
      <c r="Y247" s="9" t="s">
        <v>44</v>
      </c>
      <c r="Z247" s="13" t="str">
        <f t="shared" si="1"/>
        <v>{"id":"M4-NyO-24d-I-2-BR","stimulus":"&lt;p&gt;Na fração &lt;span class=\"fr-math-v2 fr-draggable\" contenteditable=\"false\" data-original-math=\"\\(\\frac{{{Q1}}}{{{T1}}}\\)\" draggable=\"true\"&gt;\\(\\frac{{{Q1}}}{{{T1}}}\\)&lt;/span&gt;, como é chamado o número {{T1}}?&lt;/p&gt;","template":"&lt;p&gt;O {{T1}}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incorrect":true},{"name":"A2","label":"denominador","group":1}],"uniques":true},"algorithm":{"name":"groupResponses","template":"Cloze with drop down"}}</v>
      </c>
      <c r="AA247" s="12" t="s">
        <v>1277</v>
      </c>
      <c r="AB247" s="14" t="str">
        <f t="shared" si="2"/>
        <v>M4-NyO-24d-I-2</v>
      </c>
      <c r="AC247" s="14" t="str">
        <f t="shared" si="3"/>
        <v>M4-NyO-24d-I-2-BR</v>
      </c>
      <c r="AD247" s="7" t="s">
        <v>261</v>
      </c>
      <c r="AE247" s="16"/>
      <c r="AF247" s="16" t="s">
        <v>46</v>
      </c>
      <c r="AG247" s="7" t="s">
        <v>47</v>
      </c>
    </row>
    <row r="248" ht="75.0" customHeight="1">
      <c r="A248" s="9" t="s">
        <v>1265</v>
      </c>
      <c r="B248" s="8" t="s">
        <v>1266</v>
      </c>
      <c r="C248" s="9" t="s">
        <v>48</v>
      </c>
      <c r="D248" s="10" t="s">
        <v>35</v>
      </c>
      <c r="E248" s="9"/>
      <c r="F248" s="12" t="s">
        <v>1278</v>
      </c>
      <c r="G248" s="11" t="s">
        <v>1279</v>
      </c>
      <c r="H248" s="12"/>
      <c r="I248" s="9" t="s">
        <v>37</v>
      </c>
      <c r="J248" s="9" t="s">
        <v>92</v>
      </c>
      <c r="K248" s="12" t="s">
        <v>1269</v>
      </c>
      <c r="L248" s="12" t="s">
        <v>1280</v>
      </c>
      <c r="M248" s="9" t="s">
        <v>41</v>
      </c>
      <c r="N248" s="39" t="s">
        <v>1271</v>
      </c>
      <c r="O248" s="41" t="s">
        <v>1276</v>
      </c>
      <c r="P248" s="23"/>
      <c r="Q248" s="16"/>
      <c r="R248" s="23"/>
      <c r="S248" s="23"/>
      <c r="T248" s="23"/>
      <c r="U248" s="23"/>
      <c r="V248" s="23"/>
      <c r="W248" s="23"/>
      <c r="X248" s="16"/>
      <c r="Y248" s="9" t="s">
        <v>44</v>
      </c>
      <c r="Z248" s="13" t="str">
        <f t="shared" si="1"/>
        <v>{"id":"M4-NyO-24d-E-1-BR","stimulus":"&lt;p&gt;Na fração &lt;span class=\"fr-math-v2 fr-draggable\" contenteditable=\"false\" data-original-math=\"\\(\\frac{{{Q1}}}{{{T1}}}\\)\" draggable=\"true\"&gt;\\(\\frac{{{Q1}}}{{{T1}}}\\)&lt;/span&gt;, qual número é o numerador?&lt;/p&gt;","template":"&lt;p&gt;O numerador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Q1}}"}],"uniques":true},"algorithm":{"name":"calculateOperation","params":{"method":"equivLiteral","keyboard":"NUMERICAL"}}}</v>
      </c>
      <c r="AA248" s="11" t="s">
        <v>1281</v>
      </c>
      <c r="AB248" s="14" t="str">
        <f t="shared" si="2"/>
        <v>M4-NyO-24d-E-1</v>
      </c>
      <c r="AC248" s="14" t="str">
        <f t="shared" si="3"/>
        <v>M4-NyO-24d-E-1-BR</v>
      </c>
      <c r="AD248" s="7" t="s">
        <v>261</v>
      </c>
      <c r="AE248" s="16"/>
      <c r="AF248" s="16" t="s">
        <v>46</v>
      </c>
      <c r="AG248" s="7" t="s">
        <v>47</v>
      </c>
    </row>
    <row r="249" ht="75.0" customHeight="1">
      <c r="A249" s="9" t="s">
        <v>1265</v>
      </c>
      <c r="B249" s="8" t="s">
        <v>1266</v>
      </c>
      <c r="C249" s="9" t="s">
        <v>48</v>
      </c>
      <c r="D249" s="10" t="s">
        <v>35</v>
      </c>
      <c r="E249" s="9"/>
      <c r="F249" s="12" t="s">
        <v>1282</v>
      </c>
      <c r="G249" s="11" t="s">
        <v>1283</v>
      </c>
      <c r="H249" s="12"/>
      <c r="I249" s="9" t="s">
        <v>37</v>
      </c>
      <c r="J249" s="9" t="s">
        <v>92</v>
      </c>
      <c r="K249" s="12" t="s">
        <v>1269</v>
      </c>
      <c r="L249" s="12" t="s">
        <v>1284</v>
      </c>
      <c r="M249" s="9" t="s">
        <v>41</v>
      </c>
      <c r="N249" s="39" t="s">
        <v>1271</v>
      </c>
      <c r="O249" s="39" t="s">
        <v>1271</v>
      </c>
      <c r="P249" s="23"/>
      <c r="Q249" s="16"/>
      <c r="R249" s="23"/>
      <c r="S249" s="23"/>
      <c r="T249" s="23"/>
      <c r="U249" s="23"/>
      <c r="V249" s="23"/>
      <c r="W249" s="23"/>
      <c r="X249" s="16"/>
      <c r="Y249" s="9" t="s">
        <v>44</v>
      </c>
      <c r="Z249" s="13" t="str">
        <f t="shared" si="1"/>
        <v>{"id":"M4-NyO-24d-E-2-BR","stimulus":"&lt;p&gt;Na fração &lt;span class=\"fr-math-v2 fr-draggable\" contenteditable=\"false\" data-original-math=\"\\(\\frac{{{Q1}}}{{{T1}}}\\)\" draggable=\"true\"&gt;\\(\\frac{{{Q1}}}{{{T1}}}\\)&lt;/span&gt;, qual número é o denominador?&lt;/p&gt;","template":"&lt;p&gt;O denominador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T1}}"}],"uniques":true},"algorithm":{"name":"calculateOperation","params":{"method":"equivLiteral","keyboard":"NUMERICAL"}}}</v>
      </c>
      <c r="AA249" s="11" t="s">
        <v>1285</v>
      </c>
      <c r="AB249" s="14" t="str">
        <f t="shared" si="2"/>
        <v>M4-NyO-24d-E-2</v>
      </c>
      <c r="AC249" s="14" t="str">
        <f t="shared" si="3"/>
        <v>M4-NyO-24d-E-2-BR</v>
      </c>
      <c r="AD249" s="7" t="s">
        <v>261</v>
      </c>
      <c r="AE249" s="16"/>
      <c r="AF249" s="16" t="s">
        <v>46</v>
      </c>
      <c r="AG249" s="7" t="s">
        <v>47</v>
      </c>
    </row>
    <row r="250" ht="75.0" customHeight="1">
      <c r="A250" s="9" t="s">
        <v>1286</v>
      </c>
      <c r="B250" s="8" t="s">
        <v>1287</v>
      </c>
      <c r="C250" s="9" t="s">
        <v>34</v>
      </c>
      <c r="D250" s="10" t="s">
        <v>35</v>
      </c>
      <c r="E250" s="9"/>
      <c r="F250" s="11" t="s">
        <v>1288</v>
      </c>
      <c r="G250" s="12"/>
      <c r="H250" s="12"/>
      <c r="I250" s="9" t="s">
        <v>1289</v>
      </c>
      <c r="J250" s="9" t="s">
        <v>391</v>
      </c>
      <c r="K250" s="12" t="s">
        <v>517</v>
      </c>
      <c r="L250" s="12" t="s">
        <v>517</v>
      </c>
      <c r="M250" s="19" t="s">
        <v>41</v>
      </c>
      <c r="N250" s="8" t="s">
        <v>1290</v>
      </c>
      <c r="O250" s="18" t="s">
        <v>1291</v>
      </c>
      <c r="P250" s="23"/>
      <c r="Q250" s="16"/>
      <c r="R250" s="23"/>
      <c r="S250" s="23"/>
      <c r="T250" s="23"/>
      <c r="U250" s="23"/>
      <c r="V250" s="23"/>
      <c r="W250" s="23"/>
      <c r="X250" s="16"/>
      <c r="Y250" s="9" t="s">
        <v>44</v>
      </c>
      <c r="Z250" s="13" t="str">
        <f t="shared" si="1"/>
        <v>{"id":"M4-NyO-24e-I-1-BR","stimulus":"&lt;p&gt;Selecione a figura que representa a fração &lt;span class=\"fr-math-v2 fr-draggable\" contenteditable=\"false\" data-original-math=\"\\(\\frac{2}{5}\\)\" draggable=\"true\"&gt;\\(\\frac{2}{5}\\)&lt;/span&gt;.&lt;/p&gt;","hint":"&lt;p&gt;O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width=\"300\"&gt;&lt;/img&gt;&lt;/div&gt;"},{"name":"A2","label":"&lt;div style=\"display:flex; justify-content:center;\"&gt;&lt;img src=\"https://blueberry-assets.oneclick.es/M4_NyO_24e_2.svg\" width=\"300\"&gt;&lt;/img&gt;&lt;/div&gt;"},{"name":"A3","label":"&lt;div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AA250" s="12" t="s">
        <v>1292</v>
      </c>
      <c r="AB250" s="14" t="str">
        <f t="shared" si="2"/>
        <v>M4-NyO-24e-I-1</v>
      </c>
      <c r="AC250" s="14" t="str">
        <f t="shared" si="3"/>
        <v>M4-NyO-24e-I-1-BR</v>
      </c>
      <c r="AD250" s="7" t="s">
        <v>261</v>
      </c>
      <c r="AE250" s="16"/>
      <c r="AF250" s="16" t="s">
        <v>46</v>
      </c>
      <c r="AG250" s="7" t="s">
        <v>47</v>
      </c>
    </row>
    <row r="251" ht="75.0" customHeight="1">
      <c r="A251" s="9" t="s">
        <v>1286</v>
      </c>
      <c r="B251" s="8" t="s">
        <v>1287</v>
      </c>
      <c r="C251" s="9" t="s">
        <v>34</v>
      </c>
      <c r="D251" s="10" t="s">
        <v>35</v>
      </c>
      <c r="E251" s="9"/>
      <c r="F251" s="11" t="s">
        <v>1293</v>
      </c>
      <c r="G251" s="12"/>
      <c r="H251" s="12"/>
      <c r="I251" s="9" t="s">
        <v>1289</v>
      </c>
      <c r="J251" s="9" t="s">
        <v>391</v>
      </c>
      <c r="K251" s="12" t="s">
        <v>517</v>
      </c>
      <c r="L251" s="12" t="s">
        <v>517</v>
      </c>
      <c r="M251" s="19" t="s">
        <v>41</v>
      </c>
      <c r="N251" s="8" t="s">
        <v>1290</v>
      </c>
      <c r="O251" s="18" t="s">
        <v>1291</v>
      </c>
      <c r="P251" s="23"/>
      <c r="Q251" s="16"/>
      <c r="R251" s="23"/>
      <c r="S251" s="23"/>
      <c r="T251" s="23"/>
      <c r="U251" s="23"/>
      <c r="V251" s="23"/>
      <c r="W251" s="23"/>
      <c r="X251" s="16"/>
      <c r="Y251" s="9" t="s">
        <v>44</v>
      </c>
      <c r="Z251" s="13" t="str">
        <f t="shared" si="1"/>
        <v>{"id":"M4-NyO-24e-I-2-BR","stimulus":"&lt;p&gt;Selecione a figura que representa a fração &lt;span class=\"fr-math-v2 fr-draggable\" contenteditable=\"false\" data-original-math=\"\\(\\frac{2}{6}\\)\" draggable=\"true\"&gt;\\(\\frac{2}{6}\\)&lt;/span&gt;.&lt;/p&gt;","hint":"&lt;p&gt;O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width=\"300\"&gt;&lt;/img&gt;&lt;/div&gt;"},{"name":"A4","label":"&lt;div style=\"display:flex; justify-content:center;\"&gt;&lt;img src=\"https://blueberry-assets.oneclick.es/M4_NyO_24e_4.svg\" width=\"300\"&gt;&lt;/img&gt;&lt;/div&gt;"},{"name":"A5","label":"&lt;div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AA251" s="12" t="s">
        <v>1294</v>
      </c>
      <c r="AB251" s="14" t="str">
        <f t="shared" si="2"/>
        <v>M4-NyO-24e-I-2</v>
      </c>
      <c r="AC251" s="14" t="str">
        <f t="shared" si="3"/>
        <v>M4-NyO-24e-I-2-BR</v>
      </c>
      <c r="AD251" s="7" t="s">
        <v>261</v>
      </c>
      <c r="AE251" s="16"/>
      <c r="AF251" s="16" t="s">
        <v>46</v>
      </c>
      <c r="AG251" s="7" t="s">
        <v>47</v>
      </c>
    </row>
    <row r="252" ht="75.0" customHeight="1">
      <c r="A252" s="9" t="s">
        <v>1286</v>
      </c>
      <c r="B252" s="8" t="s">
        <v>1287</v>
      </c>
      <c r="C252" s="9" t="s">
        <v>34</v>
      </c>
      <c r="D252" s="10" t="s">
        <v>35</v>
      </c>
      <c r="E252" s="9"/>
      <c r="F252" s="11" t="s">
        <v>1295</v>
      </c>
      <c r="G252" s="12"/>
      <c r="H252" s="12"/>
      <c r="I252" s="9" t="s">
        <v>1289</v>
      </c>
      <c r="J252" s="9" t="s">
        <v>391</v>
      </c>
      <c r="K252" s="12" t="s">
        <v>517</v>
      </c>
      <c r="L252" s="12" t="s">
        <v>517</v>
      </c>
      <c r="M252" s="19" t="s">
        <v>41</v>
      </c>
      <c r="N252" s="8" t="s">
        <v>1290</v>
      </c>
      <c r="O252" s="18" t="s">
        <v>1291</v>
      </c>
      <c r="P252" s="23"/>
      <c r="Q252" s="16"/>
      <c r="R252" s="23"/>
      <c r="S252" s="23"/>
      <c r="T252" s="23"/>
      <c r="U252" s="23"/>
      <c r="V252" s="23"/>
      <c r="W252" s="23"/>
      <c r="X252" s="16"/>
      <c r="Y252" s="9" t="s">
        <v>44</v>
      </c>
      <c r="Z252" s="13" t="str">
        <f t="shared" si="1"/>
        <v>{"id":"M4-NyO-24e-I-3-BR","stimulus":"&lt;p&gt;Selecione a figura que representa a fração &lt;span class=\"fr-math-v2 fr-draggable\" contenteditable=\"false\" data-original-math=\"\\(\\frac{3}{6}\\)\" draggable=\"true\"&gt;\\(\\frac{3}{6}\\)&lt;/span&gt;.&lt;/p&gt;","hint":"&lt;p&gt;O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width=\"300\"&gt;&lt;/img&gt;&lt;/div&gt;"},{"name":"A6","label":"&lt;div style=\"display:flex; justify-content:center;\"&gt;&lt;img src=\"https://blueberry-assets.oneclick.es/M4_NyO_24e_6.svg\" width=\"300\"&gt;&lt;/img&gt;&lt;/div&gt;"},{"name":"A7","label":"&lt;div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AA252" s="12" t="s">
        <v>1296</v>
      </c>
      <c r="AB252" s="14" t="str">
        <f t="shared" si="2"/>
        <v>M4-NyO-24e-I-3</v>
      </c>
      <c r="AC252" s="14" t="str">
        <f t="shared" si="3"/>
        <v>M4-NyO-24e-I-3-BR</v>
      </c>
      <c r="AD252" s="7" t="s">
        <v>261</v>
      </c>
      <c r="AE252" s="16"/>
      <c r="AF252" s="16" t="s">
        <v>46</v>
      </c>
      <c r="AG252" s="7" t="s">
        <v>47</v>
      </c>
    </row>
    <row r="253" ht="75.0" customHeight="1">
      <c r="A253" s="9" t="s">
        <v>1286</v>
      </c>
      <c r="B253" s="8" t="s">
        <v>1287</v>
      </c>
      <c r="C253" s="9" t="s">
        <v>34</v>
      </c>
      <c r="D253" s="10" t="s">
        <v>35</v>
      </c>
      <c r="E253" s="9"/>
      <c r="F253" s="11" t="s">
        <v>1297</v>
      </c>
      <c r="G253" s="12"/>
      <c r="H253" s="12"/>
      <c r="I253" s="9" t="s">
        <v>1289</v>
      </c>
      <c r="J253" s="9" t="s">
        <v>391</v>
      </c>
      <c r="K253" s="12" t="s">
        <v>517</v>
      </c>
      <c r="L253" s="12" t="s">
        <v>517</v>
      </c>
      <c r="M253" s="19" t="s">
        <v>41</v>
      </c>
      <c r="N253" s="8" t="s">
        <v>1290</v>
      </c>
      <c r="O253" s="18" t="s">
        <v>1291</v>
      </c>
      <c r="P253" s="23"/>
      <c r="Q253" s="16"/>
      <c r="R253" s="23"/>
      <c r="S253" s="23"/>
      <c r="T253" s="23"/>
      <c r="U253" s="23"/>
      <c r="V253" s="23"/>
      <c r="W253" s="23"/>
      <c r="X253" s="16"/>
      <c r="Y253" s="9" t="s">
        <v>44</v>
      </c>
      <c r="Z253" s="13" t="str">
        <f t="shared" si="1"/>
        <v>{"id":"M4-NyO-24e-I-4-BR","stimulus":"&lt;p&gt;Selecione a figura que representa a fração &lt;span class=\"fr-math-v2 fr-draggable\" contenteditable=\"false\" data-original-math=\"\\(\\frac{3}{5}\\)\" draggable=\"true\"&gt;\\(\\frac{3}{5}\\)&lt;/span&gt;.&lt;/p&gt;","hint":"&lt;p&gt;O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width=\"300\"&gt;&lt;/img&gt;&lt;/div&gt;"},{"name":"A8","label":"&lt;div style=\"display:flex; justify-content:center;\"&gt;&lt;img src=\"https://blueberry-assets.oneclick.es/M4_NyO_24e_8.svg\" width=\"300\"&gt;&lt;/img&gt;&lt;/div&gt;"},{"name":"A9","label":"&lt;div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AA253" s="12" t="s">
        <v>1298</v>
      </c>
      <c r="AB253" s="14" t="str">
        <f t="shared" si="2"/>
        <v>M4-NyO-24e-I-4</v>
      </c>
      <c r="AC253" s="14" t="str">
        <f t="shared" si="3"/>
        <v>M4-NyO-24e-I-4-BR</v>
      </c>
      <c r="AD253" s="7" t="s">
        <v>261</v>
      </c>
      <c r="AE253" s="16"/>
      <c r="AF253" s="16" t="s">
        <v>46</v>
      </c>
      <c r="AG253" s="7" t="s">
        <v>47</v>
      </c>
    </row>
    <row r="254" ht="75.0" customHeight="1">
      <c r="A254" s="9" t="s">
        <v>1286</v>
      </c>
      <c r="B254" s="8" t="s">
        <v>1287</v>
      </c>
      <c r="C254" s="9" t="s">
        <v>34</v>
      </c>
      <c r="D254" s="10" t="s">
        <v>35</v>
      </c>
      <c r="E254" s="9"/>
      <c r="F254" s="11" t="s">
        <v>1299</v>
      </c>
      <c r="G254" s="12"/>
      <c r="H254" s="12"/>
      <c r="I254" s="9" t="s">
        <v>1289</v>
      </c>
      <c r="J254" s="9" t="s">
        <v>391</v>
      </c>
      <c r="K254" s="12" t="s">
        <v>517</v>
      </c>
      <c r="L254" s="12" t="s">
        <v>517</v>
      </c>
      <c r="M254" s="19" t="s">
        <v>41</v>
      </c>
      <c r="N254" s="8" t="s">
        <v>1290</v>
      </c>
      <c r="O254" s="18" t="s">
        <v>1291</v>
      </c>
      <c r="P254" s="23"/>
      <c r="Q254" s="16"/>
      <c r="R254" s="23"/>
      <c r="S254" s="23"/>
      <c r="T254" s="23"/>
      <c r="U254" s="23"/>
      <c r="V254" s="23"/>
      <c r="W254" s="23"/>
      <c r="X254" s="16"/>
      <c r="Y254" s="9" t="s">
        <v>44</v>
      </c>
      <c r="Z254" s="13" t="str">
        <f t="shared" si="1"/>
        <v>{"id":"M4-NyO-24e-I-5-BR","stimulus":"&lt;p&gt;Selecione a figura que representa a fração &lt;span class=\"fr-math-v2 fr-draggable\" contenteditable=\"false\" data-original-math=\"\\(\\frac{2}{3}\\)\" draggable=\"true\"&gt;\\(\\frac{2}{3}\\)&lt;/span&gt;.&lt;/p&gt;","hint":"&lt;p&gt;O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width=\"300\"&gt;&lt;/img&gt;&lt;/div&gt;"},{"name":"A10","label":"&lt;div style=\"display:flex; justify-content:center;\"&gt;&lt;img src=\"https://blueberry-assets.oneclick.es/M4_NyO_24e_10.svg\" width=\"300\"&gt;&lt;/img&gt;&lt;/div&gt;"}],"uniques":true},"algorithm":{"name":"trueFalse","template":"Multiple choice – standard","params":{"countCorrect":1,"countIncorrect":2,"showCheckIcon":false,"columns":3}}}</v>
      </c>
      <c r="AA254" s="12" t="s">
        <v>1300</v>
      </c>
      <c r="AB254" s="14" t="str">
        <f t="shared" si="2"/>
        <v>M4-NyO-24e-I-5</v>
      </c>
      <c r="AC254" s="14" t="str">
        <f t="shared" si="3"/>
        <v>M4-NyO-24e-I-5-BR</v>
      </c>
      <c r="AD254" s="7" t="s">
        <v>261</v>
      </c>
      <c r="AE254" s="16"/>
      <c r="AF254" s="16" t="s">
        <v>46</v>
      </c>
      <c r="AG254" s="7" t="s">
        <v>47</v>
      </c>
    </row>
    <row r="255" ht="75.0" customHeight="1">
      <c r="A255" s="9" t="s">
        <v>1286</v>
      </c>
      <c r="B255" s="8" t="s">
        <v>1287</v>
      </c>
      <c r="C255" s="9" t="s">
        <v>48</v>
      </c>
      <c r="D255" s="10" t="s">
        <v>35</v>
      </c>
      <c r="E255" s="9"/>
      <c r="F255" s="11" t="s">
        <v>1301</v>
      </c>
      <c r="G255" s="11" t="s">
        <v>1302</v>
      </c>
      <c r="H255" s="12"/>
      <c r="I255" s="9" t="s">
        <v>1289</v>
      </c>
      <c r="J255" s="9" t="s">
        <v>1303</v>
      </c>
      <c r="K255" s="11" t="s">
        <v>1304</v>
      </c>
      <c r="L255" s="12" t="s">
        <v>1305</v>
      </c>
      <c r="M255" s="19" t="s">
        <v>41</v>
      </c>
      <c r="N255" s="8" t="s">
        <v>1290</v>
      </c>
      <c r="O255" s="18" t="s">
        <v>1291</v>
      </c>
      <c r="P255" s="23"/>
      <c r="Q255" s="16"/>
      <c r="R255" s="23"/>
      <c r="S255" s="23"/>
      <c r="T255" s="23"/>
      <c r="U255" s="23"/>
      <c r="V255" s="23"/>
      <c r="W255" s="23"/>
      <c r="X255" s="16"/>
      <c r="Y255" s="9" t="s">
        <v>44</v>
      </c>
      <c r="Z255" s="13" t="str">
        <f t="shared" si="1"/>
        <v>{
    "id": "M4-NyO-24e-E-1-BR",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"M4_NyO_24e_1.svg",
                    "M4_NyO_24e_2.svg"
                ]
            }
        ],
        "calculated": [
            {
                "name": "A1",
                "label": "{{function}}",
                "function": "\\frac{2}{5}"
            }
        ],
        "uniques": true
    },
    "algorithm": {
        "name": "calculateOperation",
        "params": {
            "method": "equivLiteral",
            "keyboard": "INTERMEDIATE"
        }
    }
}</v>
      </c>
      <c r="AA255" s="12" t="s">
        <v>1306</v>
      </c>
      <c r="AB255" s="14" t="str">
        <f t="shared" si="2"/>
        <v>M4-NyO-24e-E-1</v>
      </c>
      <c r="AC255" s="14" t="str">
        <f t="shared" si="3"/>
        <v>M4-NyO-24e-E-1-BR</v>
      </c>
      <c r="AD255" s="7" t="s">
        <v>261</v>
      </c>
      <c r="AE255" s="16"/>
      <c r="AF255" s="16" t="s">
        <v>46</v>
      </c>
      <c r="AG255" s="7" t="s">
        <v>47</v>
      </c>
    </row>
    <row r="256" ht="75.0" customHeight="1">
      <c r="A256" s="9" t="s">
        <v>1286</v>
      </c>
      <c r="B256" s="8" t="s">
        <v>1287</v>
      </c>
      <c r="C256" s="9" t="s">
        <v>48</v>
      </c>
      <c r="D256" s="10" t="s">
        <v>35</v>
      </c>
      <c r="E256" s="9"/>
      <c r="F256" s="11" t="s">
        <v>1301</v>
      </c>
      <c r="G256" s="11" t="s">
        <v>1302</v>
      </c>
      <c r="H256" s="12"/>
      <c r="I256" s="9" t="s">
        <v>1289</v>
      </c>
      <c r="J256" s="9" t="s">
        <v>1303</v>
      </c>
      <c r="K256" s="11" t="s">
        <v>1307</v>
      </c>
      <c r="L256" s="12" t="s">
        <v>1308</v>
      </c>
      <c r="M256" s="19" t="s">
        <v>41</v>
      </c>
      <c r="N256" s="8" t="s">
        <v>1290</v>
      </c>
      <c r="O256" s="18" t="s">
        <v>1291</v>
      </c>
      <c r="P256" s="23"/>
      <c r="Q256" s="16"/>
      <c r="R256" s="23"/>
      <c r="S256" s="23"/>
      <c r="T256" s="23"/>
      <c r="U256" s="23"/>
      <c r="V256" s="23"/>
      <c r="W256" s="23"/>
      <c r="X256" s="16"/>
      <c r="Y256" s="9" t="s">
        <v>44</v>
      </c>
      <c r="Z256" s="13" t="str">
        <f t="shared" si="1"/>
        <v>{
    "id": "M4-NyO-24e-E-2-BR",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"M4_NyO_24e_3.svg",
                    "M4_NyO_24e_4.svg"
                ]
            }
        ],
        "calculated": [
            {
                "name": "A1",
                "label": "{{function}}",
                "function": "\\frac{2}{6}"
            }
        ],
        "uniques": true
    },
    "algorithm": {
        "name": "calculateOperation",
        "params": {
            "method": "equivLiteral",
            "keyboard": "INTERMEDIATE"
        }
    }
}</v>
      </c>
      <c r="AA256" s="12" t="s">
        <v>1309</v>
      </c>
      <c r="AB256" s="14" t="str">
        <f t="shared" si="2"/>
        <v>M4-NyO-24e-E-2</v>
      </c>
      <c r="AC256" s="14" t="str">
        <f t="shared" si="3"/>
        <v>M4-NyO-24e-E-2-BR</v>
      </c>
      <c r="AD256" s="7" t="s">
        <v>261</v>
      </c>
      <c r="AE256" s="16"/>
      <c r="AF256" s="16" t="s">
        <v>46</v>
      </c>
      <c r="AG256" s="7" t="s">
        <v>47</v>
      </c>
    </row>
    <row r="257" ht="75.0" customHeight="1">
      <c r="A257" s="9" t="s">
        <v>1286</v>
      </c>
      <c r="B257" s="8" t="s">
        <v>1287</v>
      </c>
      <c r="C257" s="9" t="s">
        <v>48</v>
      </c>
      <c r="D257" s="10" t="s">
        <v>35</v>
      </c>
      <c r="E257" s="9"/>
      <c r="F257" s="11" t="s">
        <v>1301</v>
      </c>
      <c r="G257" s="11" t="s">
        <v>1302</v>
      </c>
      <c r="H257" s="12"/>
      <c r="I257" s="9" t="s">
        <v>1289</v>
      </c>
      <c r="J257" s="9" t="s">
        <v>1303</v>
      </c>
      <c r="K257" s="11" t="s">
        <v>1310</v>
      </c>
      <c r="L257" s="12" t="s">
        <v>1311</v>
      </c>
      <c r="M257" s="19" t="s">
        <v>41</v>
      </c>
      <c r="N257" s="8" t="s">
        <v>1290</v>
      </c>
      <c r="O257" s="18" t="s">
        <v>1291</v>
      </c>
      <c r="P257" s="23"/>
      <c r="Q257" s="16"/>
      <c r="R257" s="23"/>
      <c r="S257" s="23"/>
      <c r="T257" s="23"/>
      <c r="U257" s="23"/>
      <c r="V257" s="23"/>
      <c r="W257" s="23"/>
      <c r="X257" s="16"/>
      <c r="Y257" s="9" t="s">
        <v>44</v>
      </c>
      <c r="Z257" s="13" t="str">
        <f t="shared" si="1"/>
        <v>{
    "id": "M4-NyO-24e-E-3-BR",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"M4_NyO_24e_5.svg",
                    "M4_NyO_24e_6.svg"
                ]
            }
        ],
        "calculated": [
            {
                "name": "A1",
                "label": "{{function}}",
                "function": "\\frac{3}{6}"
            }
        ],
        "uniques": true
    },
    "algorithm": {
        "name": "calculateOperation",
        "params": {
            "method": "equivLiteral",
            "keyboard": "INTERMEDIATE"
        }
    }
}</v>
      </c>
      <c r="AA257" s="12" t="s">
        <v>1312</v>
      </c>
      <c r="AB257" s="14" t="str">
        <f t="shared" si="2"/>
        <v>M4-NyO-24e-E-3</v>
      </c>
      <c r="AC257" s="14" t="str">
        <f t="shared" si="3"/>
        <v>M4-NyO-24e-E-3-BR</v>
      </c>
      <c r="AD257" s="7" t="s">
        <v>261</v>
      </c>
      <c r="AE257" s="16"/>
      <c r="AF257" s="16" t="s">
        <v>46</v>
      </c>
      <c r="AG257" s="7" t="s">
        <v>47</v>
      </c>
    </row>
    <row r="258" ht="75.0" customHeight="1">
      <c r="A258" s="9" t="s">
        <v>1286</v>
      </c>
      <c r="B258" s="8" t="s">
        <v>1287</v>
      </c>
      <c r="C258" s="9" t="s">
        <v>48</v>
      </c>
      <c r="D258" s="10" t="s">
        <v>35</v>
      </c>
      <c r="E258" s="9"/>
      <c r="F258" s="11" t="s">
        <v>1301</v>
      </c>
      <c r="G258" s="11" t="s">
        <v>1302</v>
      </c>
      <c r="H258" s="12"/>
      <c r="I258" s="9" t="s">
        <v>1289</v>
      </c>
      <c r="J258" s="9" t="s">
        <v>1303</v>
      </c>
      <c r="K258" s="11" t="s">
        <v>1313</v>
      </c>
      <c r="L258" s="12" t="s">
        <v>1314</v>
      </c>
      <c r="M258" s="19" t="s">
        <v>41</v>
      </c>
      <c r="N258" s="8" t="s">
        <v>1290</v>
      </c>
      <c r="O258" s="18" t="s">
        <v>1291</v>
      </c>
      <c r="P258" s="23"/>
      <c r="Q258" s="16"/>
      <c r="R258" s="23"/>
      <c r="S258" s="23"/>
      <c r="T258" s="23"/>
      <c r="U258" s="23"/>
      <c r="V258" s="23"/>
      <c r="W258" s="23"/>
      <c r="X258" s="16"/>
      <c r="Y258" s="9" t="s">
        <v>44</v>
      </c>
      <c r="Z258" s="13" t="str">
        <f t="shared" si="1"/>
        <v>{
    "id": "M4-NyO-24e-E-4-BR",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"M4_NyO_24e_7.svg",
                    "M4_NyO_24e_8.svg"
                ]
            }
        ],
        "calculated": [
            {
                "name": "A1",
                "label": "{{function}}",
                "function": "\\frac{3}{5}"
            }
        ],
        "uniques": true
    },
    "algorithm": {
        "name": "calculateOperation",
        "params": {
            "method": "equivLiteral",
            "keyboard": "INTERMEDIATE"
        }
    }
}</v>
      </c>
      <c r="AA258" s="12" t="s">
        <v>1315</v>
      </c>
      <c r="AB258" s="14" t="str">
        <f t="shared" si="2"/>
        <v>M4-NyO-24e-E-4</v>
      </c>
      <c r="AC258" s="14" t="str">
        <f t="shared" si="3"/>
        <v>M4-NyO-24e-E-4-BR</v>
      </c>
      <c r="AD258" s="7" t="s">
        <v>261</v>
      </c>
      <c r="AE258" s="16"/>
      <c r="AF258" s="16" t="s">
        <v>46</v>
      </c>
      <c r="AG258" s="7" t="s">
        <v>47</v>
      </c>
    </row>
    <row r="259" ht="75.0" customHeight="1">
      <c r="A259" s="9" t="s">
        <v>1286</v>
      </c>
      <c r="B259" s="8" t="s">
        <v>1287</v>
      </c>
      <c r="C259" s="9" t="s">
        <v>48</v>
      </c>
      <c r="D259" s="10" t="s">
        <v>35</v>
      </c>
      <c r="E259" s="9"/>
      <c r="F259" s="11" t="s">
        <v>1301</v>
      </c>
      <c r="G259" s="11" t="s">
        <v>1302</v>
      </c>
      <c r="H259" s="12"/>
      <c r="I259" s="9" t="s">
        <v>1289</v>
      </c>
      <c r="J259" s="9" t="s">
        <v>1303</v>
      </c>
      <c r="K259" s="11" t="s">
        <v>1316</v>
      </c>
      <c r="L259" s="12" t="s">
        <v>1317</v>
      </c>
      <c r="M259" s="19" t="s">
        <v>41</v>
      </c>
      <c r="N259" s="8" t="s">
        <v>1290</v>
      </c>
      <c r="O259" s="18" t="s">
        <v>1291</v>
      </c>
      <c r="P259" s="23"/>
      <c r="Q259" s="16"/>
      <c r="R259" s="23"/>
      <c r="S259" s="23"/>
      <c r="T259" s="23"/>
      <c r="U259" s="23"/>
      <c r="V259" s="23"/>
      <c r="W259" s="23"/>
      <c r="X259" s="16"/>
      <c r="Y259" s="9" t="s">
        <v>44</v>
      </c>
      <c r="Z259" s="13" t="str">
        <f t="shared" si="1"/>
        <v>{
    "id": "M4-NyO-24e-E-5-BR",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"M4_NyO_24e_9.svg",
                    "M4_NyO_24e_10.svg"
                ]
            }
        ],
        "calculated": [
            {
                "name": "A1",
                "label": "{{function}}",
                "function": "\\frac{2}{3}"
            }
        ],
        "uniques": true
    },
    "algorithm": {
        "name": "calculateOperation",
        "params": {
            "method": "equivLiteral",
            "keyboard": "INTERMEDIATE"
        }
    }
}</v>
      </c>
      <c r="AA259" s="12" t="s">
        <v>1318</v>
      </c>
      <c r="AB259" s="14" t="str">
        <f t="shared" si="2"/>
        <v>M4-NyO-24e-E-5</v>
      </c>
      <c r="AC259" s="14" t="str">
        <f t="shared" si="3"/>
        <v>M4-NyO-24e-E-5-BR</v>
      </c>
      <c r="AD259" s="7" t="s">
        <v>261</v>
      </c>
      <c r="AE259" s="16"/>
      <c r="AF259" s="16" t="s">
        <v>46</v>
      </c>
      <c r="AG259" s="7" t="s">
        <v>47</v>
      </c>
    </row>
    <row r="260" ht="75.0" customHeight="1">
      <c r="A260" s="9" t="s">
        <v>1286</v>
      </c>
      <c r="B260" s="8" t="s">
        <v>1287</v>
      </c>
      <c r="C260" s="9" t="s">
        <v>67</v>
      </c>
      <c r="D260" s="10" t="s">
        <v>35</v>
      </c>
      <c r="E260" s="9"/>
      <c r="F260" s="11" t="s">
        <v>1319</v>
      </c>
      <c r="G260" s="11" t="s">
        <v>1320</v>
      </c>
      <c r="H260" s="12"/>
      <c r="I260" s="9" t="s">
        <v>1289</v>
      </c>
      <c r="J260" s="9" t="s">
        <v>1303</v>
      </c>
      <c r="K260" s="12" t="s">
        <v>517</v>
      </c>
      <c r="L260" s="12" t="s">
        <v>1321</v>
      </c>
      <c r="M260" s="19" t="s">
        <v>41</v>
      </c>
      <c r="N260" s="18" t="s">
        <v>1322</v>
      </c>
      <c r="O260" s="18" t="s">
        <v>1323</v>
      </c>
      <c r="P260" s="23"/>
      <c r="Q260" s="16"/>
      <c r="R260" s="23"/>
      <c r="S260" s="23"/>
      <c r="T260" s="23"/>
      <c r="U260" s="23"/>
      <c r="V260" s="23"/>
      <c r="W260" s="23"/>
      <c r="X260" s="16"/>
      <c r="Y260" s="9" t="s">
        <v>44</v>
      </c>
      <c r="Z260" s="13" t="str">
        <f t="shared" si="1"/>
        <v>{"id":"M4-NyO-24e-A-1-BR","stimulus":"&lt;p&gt;A figura a seguir representa porções que sobraram de uma lasanha. Expresse essa quantidade como uma fração.&lt;/p&gt;&lt;div style=\"display:flex; justify-content:center;\"&gt;&lt;img src=\"https://blueberry-assets.oneclick.es/M4_NyO_24e_11.svg\" width=\"300\"&gt;&lt;/img&gt;&lt;/div&gt;","template":"&lt;p&gt;Sobraram {{response}} da lasanha.&lt;/p&gt;","hint":"&lt;p&gt;O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pintadas.&lt;/p&gt;","seed":{"parameters":[],"calculated":[{"name":"A1","label":"{{function}}","function":"\\frac{3}{10}"}],"uniques":true},"algorithm":{"name":"calculateOperation","params":{"method":"equivLiteral","keyboard":"INTERMEDIATE"}}}</v>
      </c>
      <c r="AA260" s="12" t="s">
        <v>1324</v>
      </c>
      <c r="AB260" s="14" t="str">
        <f t="shared" si="2"/>
        <v>M4-NyO-24e-A-1</v>
      </c>
      <c r="AC260" s="14" t="str">
        <f t="shared" si="3"/>
        <v>M4-NyO-24e-A-1-BR</v>
      </c>
      <c r="AD260" s="7" t="s">
        <v>261</v>
      </c>
      <c r="AE260" s="16"/>
      <c r="AF260" s="16" t="s">
        <v>46</v>
      </c>
      <c r="AG260" s="7" t="s">
        <v>47</v>
      </c>
    </row>
    <row r="261" ht="75.0" customHeight="1">
      <c r="A261" s="9" t="s">
        <v>1286</v>
      </c>
      <c r="B261" s="8" t="s">
        <v>1287</v>
      </c>
      <c r="C261" s="9" t="s">
        <v>67</v>
      </c>
      <c r="D261" s="10" t="s">
        <v>35</v>
      </c>
      <c r="E261" s="9"/>
      <c r="F261" s="11" t="s">
        <v>1325</v>
      </c>
      <c r="G261" s="11" t="s">
        <v>1326</v>
      </c>
      <c r="H261" s="12"/>
      <c r="I261" s="9" t="s">
        <v>1289</v>
      </c>
      <c r="J261" s="9" t="s">
        <v>1303</v>
      </c>
      <c r="K261" s="12" t="s">
        <v>517</v>
      </c>
      <c r="L261" s="12" t="s">
        <v>1327</v>
      </c>
      <c r="M261" s="19" t="s">
        <v>41</v>
      </c>
      <c r="N261" s="18" t="s">
        <v>1328</v>
      </c>
      <c r="O261" s="18" t="s">
        <v>1329</v>
      </c>
      <c r="P261" s="23"/>
      <c r="Q261" s="16"/>
      <c r="R261" s="23"/>
      <c r="S261" s="23"/>
      <c r="T261" s="23"/>
      <c r="U261" s="23"/>
      <c r="V261" s="23"/>
      <c r="W261" s="23"/>
      <c r="X261" s="16"/>
      <c r="Y261" s="9" t="s">
        <v>44</v>
      </c>
      <c r="Z261" s="13" t="str">
        <f t="shared" si="1"/>
        <v>{"id":"M4-NyO-24e-A-2-BR","stimulus":"&lt;p&gt;Jorge pintou as seguintes pétalas de uma flor. Que fração representa as pétalas pintadas em relação ao total de pétalas?&lt;/p&gt;&lt;div style=\"display:flex; justify-content:center;\"&gt;&lt;img src=\"https://blueberry-assets.oneclick.es/M4_NyO_24e_12.svg\" width=\"300\"&gt;&lt;/img&gt;&lt;/div&gt;","template":"&lt;p&gt;A fração de pétalas pintadas é {{response}} do total.&lt;/p&gt;","hint":"&lt;p&gt;O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pintadas.&lt;/p&gt;","seed":{"parameters":[],"calculated":[{"name":"A1","label":"{{function}}","function":"\\frac{8}{12}"}],"uniques":true},"algorithm":{"name":"calculateOperation","params":{"method":"equivLiteral","keyboard":"INTERMEDIATE"}}}</v>
      </c>
      <c r="AA261" s="12" t="s">
        <v>1330</v>
      </c>
      <c r="AB261" s="14" t="str">
        <f t="shared" si="2"/>
        <v>M4-NyO-24e-A-2</v>
      </c>
      <c r="AC261" s="14" t="str">
        <f t="shared" si="3"/>
        <v>M4-NyO-24e-A-2-BR</v>
      </c>
      <c r="AD261" s="7" t="s">
        <v>261</v>
      </c>
      <c r="AE261" s="16"/>
      <c r="AF261" s="16" t="s">
        <v>46</v>
      </c>
      <c r="AG261" s="7" t="s">
        <v>47</v>
      </c>
    </row>
    <row r="262" ht="75.0" customHeight="1">
      <c r="A262" s="9" t="s">
        <v>1286</v>
      </c>
      <c r="B262" s="8" t="s">
        <v>1287</v>
      </c>
      <c r="C262" s="9" t="s">
        <v>67</v>
      </c>
      <c r="D262" s="10" t="s">
        <v>35</v>
      </c>
      <c r="E262" s="9"/>
      <c r="F262" s="11" t="s">
        <v>1331</v>
      </c>
      <c r="G262" s="11" t="s">
        <v>1332</v>
      </c>
      <c r="H262" s="12"/>
      <c r="I262" s="9" t="s">
        <v>1289</v>
      </c>
      <c r="J262" s="9" t="s">
        <v>1303</v>
      </c>
      <c r="K262" s="12" t="s">
        <v>517</v>
      </c>
      <c r="L262" s="12" t="s">
        <v>1333</v>
      </c>
      <c r="M262" s="19" t="s">
        <v>41</v>
      </c>
      <c r="N262" s="18" t="s">
        <v>1334</v>
      </c>
      <c r="O262" s="18" t="s">
        <v>1335</v>
      </c>
      <c r="P262" s="23"/>
      <c r="Q262" s="16"/>
      <c r="R262" s="23"/>
      <c r="S262" s="23"/>
      <c r="T262" s="23"/>
      <c r="U262" s="23"/>
      <c r="V262" s="23"/>
      <c r="W262" s="23"/>
      <c r="X262" s="16"/>
      <c r="Y262" s="9" t="s">
        <v>44</v>
      </c>
      <c r="Z262" s="13" t="str">
        <f t="shared" si="1"/>
        <v>{"id":"M4-NyO-24e-A-3-BR","stimulus":"&lt;p&gt;A figura a seguir representa os gomos de uma laranja que Renata ganhou da amiga dela na hora do recreio. Que fração da laranja Renata ganhou?&lt;/p&gt;&lt;div style=\"display:flex; justify-content:center;\"&gt;&lt;img src=\"https://blueberry-assets.oneclick.es/M4_NyO_24e_13.svg\" width=\"300\"&gt;&lt;/img&gt;&lt;/div&gt;","template":"&lt;p&gt;Renata ganhou {{response}} da laranja.&lt;/p&gt;","hint":"&lt;p&gt;O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pintadas.&lt;/p&gt;","seed":{"parameters":[],"calculated":[{"name":"A1","label":"{{function}}","function":"\\frac{4}{10}"}],"uniques":true},"algorithm":{"name":"calculateOperation","params":{"method":"equivLiteral","keyboard":"INTERMEDIATE"}}}</v>
      </c>
      <c r="AA262" s="12" t="s">
        <v>1336</v>
      </c>
      <c r="AB262" s="14" t="str">
        <f t="shared" si="2"/>
        <v>M4-NyO-24e-A-3</v>
      </c>
      <c r="AC262" s="14" t="str">
        <f t="shared" si="3"/>
        <v>M4-NyO-24e-A-3-BR</v>
      </c>
      <c r="AD262" s="7" t="s">
        <v>261</v>
      </c>
      <c r="AE262" s="16"/>
      <c r="AF262" s="16" t="s">
        <v>46</v>
      </c>
      <c r="AG262" s="7" t="s">
        <v>47</v>
      </c>
    </row>
    <row r="263" ht="75.0" customHeight="1">
      <c r="A263" s="9" t="s">
        <v>1286</v>
      </c>
      <c r="B263" s="8" t="s">
        <v>1287</v>
      </c>
      <c r="C263" s="9" t="s">
        <v>67</v>
      </c>
      <c r="D263" s="10" t="s">
        <v>35</v>
      </c>
      <c r="E263" s="9"/>
      <c r="F263" s="11" t="s">
        <v>1337</v>
      </c>
      <c r="G263" s="11" t="s">
        <v>1338</v>
      </c>
      <c r="H263" s="12"/>
      <c r="I263" s="9" t="s">
        <v>1289</v>
      </c>
      <c r="J263" s="9" t="s">
        <v>1303</v>
      </c>
      <c r="K263" s="12" t="s">
        <v>517</v>
      </c>
      <c r="L263" s="12" t="s">
        <v>1339</v>
      </c>
      <c r="M263" s="19" t="s">
        <v>41</v>
      </c>
      <c r="N263" s="18" t="s">
        <v>1340</v>
      </c>
      <c r="O263" s="18" t="s">
        <v>1341</v>
      </c>
      <c r="P263" s="23"/>
      <c r="Q263" s="16"/>
      <c r="R263" s="23"/>
      <c r="S263" s="23"/>
      <c r="T263" s="23"/>
      <c r="U263" s="23"/>
      <c r="V263" s="23"/>
      <c r="W263" s="23"/>
      <c r="X263" s="16"/>
      <c r="Y263" s="9" t="s">
        <v>44</v>
      </c>
      <c r="Z263" s="13" t="str">
        <f t="shared" si="1"/>
        <v>{"id":"M4-NyO-24e-A-4-BR","stimulus":"&lt;p&gt;Um agricultor dividiu um pomar em partes iguais e plantou tomates conforme representa a figura. Que fração representa a área do pomar usada para plantar os tomates?&lt;/p&gt;&lt;div style=\"display:flex; justify-content:center;\"&gt;&lt;img src=\"https://blueberry-assets.oneclick.es/M4_NyO_24e_14.svg\" width=\"300\"&gt;&lt;/div&gt;","template":"&lt;p&gt;A área de tomates ocupa {{response}} do pomar.&lt;/p&gt;","feedback":"&lt;p&gt;O denominador representa o número de partes em que a figura está dividida e o numerador, as partes pintadas.&lt;/p&gt;","seed":{"parameters":[],"calculated":[{"name":"A1","label":"{{function}}","function":"\\frac{5}{8}"}],"uniques":false},"algorithm":{"name":"calculateOperation","params":{"method":"equivLiteral","keyboard":"INTERMEDIATE"}}}</v>
      </c>
      <c r="AA263" s="12" t="s">
        <v>1342</v>
      </c>
      <c r="AB263" s="14" t="str">
        <f t="shared" si="2"/>
        <v>M4-NyO-24e-A-4</v>
      </c>
      <c r="AC263" s="14" t="str">
        <f t="shared" si="3"/>
        <v>M4-NyO-24e-A-4-BR</v>
      </c>
      <c r="AD263" s="7" t="s">
        <v>261</v>
      </c>
      <c r="AE263" s="16"/>
      <c r="AF263" s="16" t="s">
        <v>46</v>
      </c>
      <c r="AG263" s="7" t="s">
        <v>47</v>
      </c>
    </row>
    <row r="264" ht="75.0" customHeight="1">
      <c r="A264" s="9" t="s">
        <v>1286</v>
      </c>
      <c r="B264" s="8" t="s">
        <v>1287</v>
      </c>
      <c r="C264" s="9" t="s">
        <v>67</v>
      </c>
      <c r="D264" s="10" t="s">
        <v>35</v>
      </c>
      <c r="E264" s="9"/>
      <c r="F264" s="11" t="s">
        <v>1343</v>
      </c>
      <c r="G264" s="11" t="s">
        <v>1344</v>
      </c>
      <c r="H264" s="12"/>
      <c r="I264" s="9" t="s">
        <v>1289</v>
      </c>
      <c r="J264" s="9" t="s">
        <v>1303</v>
      </c>
      <c r="K264" s="12" t="s">
        <v>517</v>
      </c>
      <c r="L264" s="11" t="s">
        <v>1305</v>
      </c>
      <c r="M264" s="19" t="s">
        <v>41</v>
      </c>
      <c r="N264" s="18" t="s">
        <v>1345</v>
      </c>
      <c r="O264" s="18" t="s">
        <v>1346</v>
      </c>
      <c r="P264" s="23"/>
      <c r="Q264" s="16"/>
      <c r="R264" s="23"/>
      <c r="S264" s="23"/>
      <c r="T264" s="23"/>
      <c r="U264" s="23"/>
      <c r="V264" s="23"/>
      <c r="W264" s="23"/>
      <c r="X264" s="16"/>
      <c r="Y264" s="9" t="s">
        <v>44</v>
      </c>
      <c r="Z264" s="13" t="str">
        <f t="shared" si="1"/>
        <v>{"id":"M4-NyO-24e-A-5-BR","stimulus":"&lt;p&gt;A figura abaixo representa uma caixa de queijos que Thomaz tem. Que fração de queijos ainda há na caixa?&lt;/p&gt;&lt;div style=\"display:flex; justify-content:center;\"&gt;&lt;img src=\"https://blueberry-assets.oneclick.es/M4_NyO_24e_15.svg\" width=\"300\"&gt;&lt;/div&gt;","template":"&lt;p&gt;Há na caixa {{response}} dos queijos.&lt;/p&gt;","feedback":"&lt;p&gt;O denominador representa o número de partes em que a figura está dividida e o numerador, as partes pintadas.&lt;/p&gt;","seed":{"parameters":[],"calculated":[{"name":"A1","label":"{{function}}","function":"\\frac{2}{5}"}],"uniques":false},"algorithm":{"name":"calculateOperation","params":{"method":"equivLiteral","keyboard":"INTERMEDIATE"}}}</v>
      </c>
      <c r="AA264" s="12" t="s">
        <v>1347</v>
      </c>
      <c r="AB264" s="14" t="str">
        <f t="shared" si="2"/>
        <v>M4-NyO-24e-A-5</v>
      </c>
      <c r="AC264" s="14" t="str">
        <f t="shared" si="3"/>
        <v>M4-NyO-24e-A-5-BR</v>
      </c>
      <c r="AD264" s="7" t="s">
        <v>261</v>
      </c>
      <c r="AE264" s="16"/>
      <c r="AF264" s="16" t="s">
        <v>46</v>
      </c>
      <c r="AG264" s="7" t="s">
        <v>47</v>
      </c>
    </row>
    <row r="265" ht="75.0" customHeight="1">
      <c r="A265" s="9" t="s">
        <v>1348</v>
      </c>
      <c r="B265" s="12" t="s">
        <v>1349</v>
      </c>
      <c r="C265" s="9" t="s">
        <v>34</v>
      </c>
      <c r="D265" s="10" t="s">
        <v>35</v>
      </c>
      <c r="E265" s="9"/>
      <c r="F265" s="12" t="s">
        <v>1350</v>
      </c>
      <c r="G265" s="12"/>
      <c r="H265" s="12"/>
      <c r="I265" s="9" t="s">
        <v>37</v>
      </c>
      <c r="J265" s="9" t="s">
        <v>591</v>
      </c>
      <c r="K265" s="12" t="s">
        <v>1351</v>
      </c>
      <c r="L265" s="12" t="s">
        <v>1352</v>
      </c>
      <c r="M265" s="9" t="s">
        <v>41</v>
      </c>
      <c r="N265" s="11" t="s">
        <v>1353</v>
      </c>
      <c r="O265" s="24" t="s">
        <v>1354</v>
      </c>
      <c r="P265" s="23"/>
      <c r="Q265" s="16"/>
      <c r="R265" s="23"/>
      <c r="S265" s="23"/>
      <c r="T265" s="23"/>
      <c r="U265" s="23"/>
      <c r="V265" s="23"/>
      <c r="W265" s="23"/>
      <c r="X265" s="16"/>
      <c r="Y265" s="9" t="s">
        <v>44</v>
      </c>
      <c r="Z265" s="13" t="str">
        <f t="shared" si="1"/>
        <v>{"id":"M4-NyO-25a-I-1-BR","stimulus":"&lt;p&gt;Arraste a fração correta para completar a comparação.&lt;/p&gt;","template":"&lt;div style=\"display:flex; justify-content:center;\"&gt;&lt;p&gt;&lt;span class=\"fr-math-v2 fr-draggable\" contenteditable=\"false\" data-original-math=\"\\(\\frac{{{T3}}}{{{T1}}}\\)\" draggable=\"true\"&gt;\\(\\frac{{{T3}}}{{{T1}}}\\)&lt;/span&gt; &lt;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&lt; &lt;span class=\"fr-math-v2 fr-draggable\" contenteditable=\"false\" data-original-math=\"\\(\\frac{{{T2}}}{{{T1}}}\\)\" draggable=\"true\"&gt;\\(\\frac{{{T2}}}{{{T1}}}\\)&lt;/span&gt; porque {{T3}} &lt; {{T2}}.&lt;/p&gt;","seed":{"parameters":[{"name":"Q1","label":null,"min":1,"max":6,"step":1},{"name":"Q2","label":null,"min":1,"max":6,"step":1},{"name":"Q3","label":null,"min":1,"max":6,"step":1},{"name":"Q4","label":null,"min":1,"max":6,"step":1}],"calculated":[{"name":"T1","label":"{{function}}","function":"{{Q1}}+{{Q2}}","temp":true},{"name":"T2","label":"{{function}}","function":"math.max({{Q1}}, {{Q2}}, {{Q3}})","temp":true},{"name":"T3","label":"{{function}}","function":"{{Q1}}+{{Q2}}+{{Q3}}-math.max({{Q1}}, {{Q2}}, {{Q3}})-math.min({{Q1}}, {{Q2}}, {{Q3}})","temp":true},{"name":"T4","label":"{{function}}","function":"math.min({{Q1}},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v>
      </c>
      <c r="AA265" s="12" t="s">
        <v>1355</v>
      </c>
      <c r="AB265" s="14" t="str">
        <f t="shared" si="2"/>
        <v>M4-NyO-25a-I-1</v>
      </c>
      <c r="AC265" s="14" t="str">
        <f t="shared" si="3"/>
        <v>M4-NyO-25a-I-1-BR</v>
      </c>
      <c r="AD265" s="7" t="s">
        <v>261</v>
      </c>
      <c r="AE265" s="16"/>
      <c r="AF265" s="16" t="s">
        <v>46</v>
      </c>
      <c r="AG265" s="7" t="s">
        <v>47</v>
      </c>
    </row>
    <row r="266" ht="75.0" customHeight="1">
      <c r="A266" s="9" t="s">
        <v>1348</v>
      </c>
      <c r="B266" s="12" t="s">
        <v>1349</v>
      </c>
      <c r="C266" s="9" t="s">
        <v>34</v>
      </c>
      <c r="D266" s="10" t="s">
        <v>35</v>
      </c>
      <c r="E266" s="9"/>
      <c r="F266" s="12" t="s">
        <v>1356</v>
      </c>
      <c r="G266" s="12"/>
      <c r="H266" s="12"/>
      <c r="I266" s="9" t="s">
        <v>37</v>
      </c>
      <c r="J266" s="9" t="s">
        <v>591</v>
      </c>
      <c r="K266" s="12" t="s">
        <v>1351</v>
      </c>
      <c r="L266" s="12" t="s">
        <v>1357</v>
      </c>
      <c r="M266" s="9" t="s">
        <v>41</v>
      </c>
      <c r="N266" s="11" t="s">
        <v>1353</v>
      </c>
      <c r="O266" s="11" t="s">
        <v>1358</v>
      </c>
      <c r="P266" s="23"/>
      <c r="Q266" s="16"/>
      <c r="R266" s="23"/>
      <c r="S266" s="23"/>
      <c r="T266" s="23"/>
      <c r="U266" s="23"/>
      <c r="V266" s="23"/>
      <c r="W266" s="23"/>
      <c r="X266" s="16"/>
      <c r="Y266" s="9" t="s">
        <v>44</v>
      </c>
      <c r="Z266" s="13" t="str">
        <f t="shared" si="1"/>
        <v>{"id":"M4-NyO-25a-I-2-BR","stimulus":"&lt;p&gt;Arraste a fração correta para completar a comparação.&lt;/p&gt;","template":"&lt;div style=\"display:flex; justify-content:center;\"&gt;&lt;p&gt;&lt;span class=\"fr-math-v2 fr-draggable\" contenteditable=\"false\" data-original-math=\"\\(\\frac{{{T3}}}{{{T1}}}\\)\" draggable=\"true\"&gt;\\(\\frac{{{T3}}}{{{T1}}}\\)&lt;/span&gt; &gt;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Q1}}+{{Q2}}","temp":true},{"name":"T2","label":"{{function}}","function":"math.min({{Q1}}, {{Q2}}, {{Q3}})","temp":true},{"name":"T3","label":"{{function}}","function":"{{Q1}}+{{Q2}}+{{Q3}}-math.max({{Q1}}, {{Q2}}, {{Q3}})-math.min({{Q1}}, {{Q2}}, {{Q3}})","temp":true},{"name":"T4","label":"{{function}}","function":"math.max({{Q1}},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v>
      </c>
      <c r="AA266" s="12" t="s">
        <v>1359</v>
      </c>
      <c r="AB266" s="14" t="str">
        <f t="shared" si="2"/>
        <v>M4-NyO-25a-I-2</v>
      </c>
      <c r="AC266" s="14" t="str">
        <f t="shared" si="3"/>
        <v>M4-NyO-25a-I-2-BR</v>
      </c>
      <c r="AD266" s="7" t="s">
        <v>261</v>
      </c>
      <c r="AE266" s="16"/>
      <c r="AF266" s="16" t="s">
        <v>46</v>
      </c>
      <c r="AG266" s="7" t="s">
        <v>47</v>
      </c>
    </row>
    <row r="267" ht="75.0" customHeight="1">
      <c r="A267" s="9" t="s">
        <v>1348</v>
      </c>
      <c r="B267" s="12" t="s">
        <v>1349</v>
      </c>
      <c r="C267" s="9" t="s">
        <v>48</v>
      </c>
      <c r="D267" s="10" t="s">
        <v>35</v>
      </c>
      <c r="E267" s="9"/>
      <c r="F267" s="12" t="s">
        <v>1360</v>
      </c>
      <c r="G267" s="12"/>
      <c r="H267" s="12"/>
      <c r="I267" s="9" t="s">
        <v>37</v>
      </c>
      <c r="J267" s="9" t="s">
        <v>1361</v>
      </c>
      <c r="K267" s="12" t="s">
        <v>1362</v>
      </c>
      <c r="L267" s="12" t="s">
        <v>1363</v>
      </c>
      <c r="M267" s="9" t="s">
        <v>41</v>
      </c>
      <c r="N267" s="11" t="s">
        <v>1353</v>
      </c>
      <c r="O267" s="11" t="s">
        <v>1364</v>
      </c>
      <c r="P267" s="24"/>
      <c r="Q267" s="16"/>
      <c r="R267" s="23"/>
      <c r="S267" s="23"/>
      <c r="T267" s="23"/>
      <c r="U267" s="23"/>
      <c r="V267" s="23"/>
      <c r="W267" s="23"/>
      <c r="X267" s="16"/>
      <c r="Y267" s="9" t="s">
        <v>44</v>
      </c>
      <c r="Z267" s="13" t="str">
        <f t="shared" si="1"/>
        <v>{"id":"M4-NyO-25a-E-1-BR","stimulus":"&lt;p&gt;Arraste e ordene as seguintes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2}}, {{Q3}}, {{Q4}})+{{Q1}}","temp":true},{"name":"T2","label":"{{function}}","function":"math.min({{Q2}}, {{Q3}}, {{Q4}})","temp":true},{"name":"T3","label":"{{function}}","function":"math.max({{Q2}},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AA267" s="12" t="s">
        <v>1365</v>
      </c>
      <c r="AB267" s="14" t="str">
        <f t="shared" si="2"/>
        <v>M4-NyO-25a-E-1</v>
      </c>
      <c r="AC267" s="14" t="str">
        <f t="shared" si="3"/>
        <v>M4-NyO-25a-E-1-BR</v>
      </c>
      <c r="AD267" s="7" t="s">
        <v>261</v>
      </c>
      <c r="AE267" s="16"/>
      <c r="AF267" s="16" t="s">
        <v>46</v>
      </c>
      <c r="AG267" s="7" t="s">
        <v>47</v>
      </c>
    </row>
    <row r="268" ht="75.0" customHeight="1">
      <c r="A268" s="9" t="s">
        <v>1348</v>
      </c>
      <c r="B268" s="12" t="s">
        <v>1349</v>
      </c>
      <c r="C268" s="9" t="s">
        <v>48</v>
      </c>
      <c r="D268" s="10" t="s">
        <v>35</v>
      </c>
      <c r="E268" s="9"/>
      <c r="F268" s="12" t="s">
        <v>1366</v>
      </c>
      <c r="G268" s="12"/>
      <c r="H268" s="12"/>
      <c r="I268" s="9" t="s">
        <v>37</v>
      </c>
      <c r="J268" s="9" t="s">
        <v>1361</v>
      </c>
      <c r="K268" s="12" t="s">
        <v>1362</v>
      </c>
      <c r="L268" s="11" t="s">
        <v>1367</v>
      </c>
      <c r="M268" s="9" t="s">
        <v>41</v>
      </c>
      <c r="N268" s="11" t="s">
        <v>1353</v>
      </c>
      <c r="O268" s="11" t="s">
        <v>1368</v>
      </c>
      <c r="P268" s="24"/>
      <c r="Q268" s="16"/>
      <c r="R268" s="23"/>
      <c r="S268" s="23"/>
      <c r="T268" s="23"/>
      <c r="U268" s="23"/>
      <c r="V268" s="23"/>
      <c r="W268" s="23"/>
      <c r="X268" s="16"/>
      <c r="Y268" s="9" t="s">
        <v>44</v>
      </c>
      <c r="Z268" s="13" t="str">
        <f t="shared" si="1"/>
        <v>{"id":"M4-NyO-25a-E-2-BR","stimulus":"&lt;p&gt;Arraste e ordene as seguintes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&gt; &lt;span class=\"fr-math-v2 fr-draggable\" contenteditable=\"false\" data-original-math=\"\\(\\frac{{{T3}}}{{{T1}}}\\)\" draggable=\"true\"&gt;\\(\\frac{{{T3}}}{{{T1}}}\\)&lt;/span&gt; porque {{T2}} &gt; {{T3}}.&lt;/p&gt;","seed":{"parameters":[{"name":"Q1","label":null,"min":1,"max":6,"step":1},{"name":"Q2","label":null,"min":1,"max":6,"step":1},{"name":"Q3","label":null,"min":1,"max":6,"step":1},{"name":"Q4","label":null,"min":1,"max":6,"step":1}],"calculated":[{"name":"T1","label":"{{function}}","function":"math.max({{Q2}}, {{Q3}}, {{Q4}})+{{Q1}}","temp":true},{"name":"T2","label":"{{function}}","function":"math.max({{Q2}}, {{Q3}}, {{Q4}})","temp":true},{"name":"T3","label":"{{function}}","function":"math.min({{Q2}},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AA268" s="12" t="s">
        <v>1369</v>
      </c>
      <c r="AB268" s="14" t="str">
        <f t="shared" si="2"/>
        <v>M4-NyO-25a-E-2</v>
      </c>
      <c r="AC268" s="14" t="str">
        <f t="shared" si="3"/>
        <v>M4-NyO-25a-E-2-BR</v>
      </c>
      <c r="AD268" s="7" t="s">
        <v>261</v>
      </c>
      <c r="AE268" s="16"/>
      <c r="AF268" s="16" t="s">
        <v>46</v>
      </c>
      <c r="AG268" s="7" t="s">
        <v>47</v>
      </c>
    </row>
    <row r="269" ht="75.0" customHeight="1">
      <c r="A269" s="9" t="s">
        <v>1348</v>
      </c>
      <c r="B269" s="12" t="s">
        <v>1349</v>
      </c>
      <c r="C269" s="9" t="s">
        <v>67</v>
      </c>
      <c r="D269" s="10" t="s">
        <v>35</v>
      </c>
      <c r="E269" s="9"/>
      <c r="F269" s="11" t="s">
        <v>1370</v>
      </c>
      <c r="G269" s="12"/>
      <c r="H269" s="12"/>
      <c r="I269" s="9" t="s">
        <v>37</v>
      </c>
      <c r="J269" s="9" t="s">
        <v>1361</v>
      </c>
      <c r="K269" s="12" t="s">
        <v>1362</v>
      </c>
      <c r="L269" s="11" t="s">
        <v>1371</v>
      </c>
      <c r="M269" s="9" t="s">
        <v>41</v>
      </c>
      <c r="N269" s="11" t="s">
        <v>1353</v>
      </c>
      <c r="O269" s="12" t="s">
        <v>1364</v>
      </c>
      <c r="P269" s="24"/>
      <c r="Q269" s="16"/>
      <c r="R269" s="23"/>
      <c r="S269" s="23"/>
      <c r="T269" s="23"/>
      <c r="U269" s="23"/>
      <c r="V269" s="23"/>
      <c r="W269" s="23"/>
      <c r="X269" s="16"/>
      <c r="Y269" s="9" t="s">
        <v>44</v>
      </c>
      <c r="Z269" s="13" t="str">
        <f t="shared" si="1"/>
        <v>{"id":"M4-NyO-25a-A-1-BR","stimulus":"&lt;p&gt;Mário, Luís e Margarida dormiram enquanto estavam assistindo a um filme. Mário dormiu após ter passado &lt;span class=\"fr-math-v2 fr-draggable\" contenteditable=\"false\" data-original-math=\"\\(\\frac{{{Q1}}}{{{T1}}}\\)\" draggable=\"true\"&gt;\\(\\frac{{{Q1}}}{{{T1}}}\\)&lt;/span&gt; do filme, ao passo que Luís e Margarida dormiram após &lt;span class=\"fr-math-v2 fr-draggable\" contenteditable=\"false\" data-original-math=\"\\(\\frac{{{Q2}}}{{{T1}}}\\)\" draggable=\"true\"&gt;\\(\\frac{{{Q2}}}{{{T1}}}\\)&lt;/span&gt; e &lt;span class=\"fr-math-v2 fr-draggable\" contenteditable=\"false\" data-original-math=\"\\(\\frac{{{Q3}}}{{{T1}}}\\)\" draggable=\"true\"&gt;\\(\\frac{{{Q3}}}{{{T1}}}\\)&lt;/span&gt;, respectivamente. Arraste e ordene 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AA269" s="12" t="s">
        <v>1372</v>
      </c>
      <c r="AB269" s="14" t="str">
        <f t="shared" si="2"/>
        <v>M4-NyO-25a-A-1</v>
      </c>
      <c r="AC269" s="14" t="str">
        <f t="shared" si="3"/>
        <v>M4-NyO-25a-A-1-BR</v>
      </c>
      <c r="AD269" s="7" t="s">
        <v>261</v>
      </c>
      <c r="AE269" s="16"/>
      <c r="AF269" s="16" t="s">
        <v>46</v>
      </c>
      <c r="AG269" s="7" t="s">
        <v>47</v>
      </c>
    </row>
    <row r="270" ht="75.0" customHeight="1">
      <c r="A270" s="9" t="s">
        <v>1348</v>
      </c>
      <c r="B270" s="12" t="s">
        <v>1349</v>
      </c>
      <c r="C270" s="9" t="s">
        <v>67</v>
      </c>
      <c r="D270" s="10" t="s">
        <v>35</v>
      </c>
      <c r="E270" s="9"/>
      <c r="F270" s="11" t="s">
        <v>1373</v>
      </c>
      <c r="G270" s="12"/>
      <c r="H270" s="12"/>
      <c r="I270" s="9" t="s">
        <v>37</v>
      </c>
      <c r="J270" s="9" t="s">
        <v>1361</v>
      </c>
      <c r="K270" s="12" t="s">
        <v>1362</v>
      </c>
      <c r="L270" s="11" t="s">
        <v>1374</v>
      </c>
      <c r="M270" s="9" t="s">
        <v>41</v>
      </c>
      <c r="N270" s="11" t="s">
        <v>1353</v>
      </c>
      <c r="O270" s="24" t="s">
        <v>1375</v>
      </c>
      <c r="P270" s="24"/>
      <c r="Q270" s="16"/>
      <c r="R270" s="23"/>
      <c r="S270" s="23"/>
      <c r="T270" s="23"/>
      <c r="U270" s="23"/>
      <c r="V270" s="23"/>
      <c r="W270" s="23"/>
      <c r="X270" s="16"/>
      <c r="Y270" s="9" t="s">
        <v>44</v>
      </c>
      <c r="Z270" s="13" t="str">
        <f t="shared" si="1"/>
        <v>{"id":"M4-NyO-25a-A-2-BR","stimulus":"&lt;p&gt;No início do dia, um feirante tinha a mesma quantidade de frutas de todos os tipos. No entanto, ao final do dia, ele havia vendido &lt;span class=\"fr-math-v2 fr-draggable\" contenteditable=\"false\" data-original-math=\"\\(\\frac{{{Q1}}}{{{T1}}}\\)\" draggable=\"true\"&gt;\\(\\frac{{{Q1}}}{{{T1}}}\\)&lt;/span&gt; dos abacaxis, &lt;span class=\"fr-math-v2 fr-draggable\" contenteditable=\"false\" data-original-math=\"\\(\\frac{{{Q2}}}{{{T1}}}\\)\" draggable=\"true\"&gt;\\(\\frac{{{Q2}}}{{{T1}}}\\)&lt;/span&gt; das pêssegos e &lt;span class=\"fr-math-v2 fr-draggable\" contenteditable=\"false\" data-original-math=\"\\(\\frac{{{Q3}}}{{{T1}}}\\)\" draggable=\"true\"&gt;\\(\\frac{{{Q3}}}{{{T1}}}\\)&lt;/span&gt; das melancias. Arraste e ordene essas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data-original-math=\"\\(\\frac{{{T3}}}{{{T1}}}\\)\" draggable=\"true\"&gt;\\(\\frac{{{T3}}}{{{T1}}}\\)&lt;/span&gt;","function":"{{T3}}"},{"name":"A2","label":"&lt;span class=\"fr-math-v2 fr-draggable\" contenteditable=\"false\" data-original-math=\"\\(\\frac{{{T4}}}{{{T1}}}\\)\" draggable=\"true\"&gt;\\(\\frac{{{T4}}}{{{T1}}}\\)&lt;/span&gt;","function":"{{T4}}"},{"name":"A3","label":"&lt;span class=\"fr-math-v2 fr-draggable\" contenteditable=\"false\" data-original-math=\"\\(\\frac{{{T2}}}{{{T1}}}\\)\" draggable=\"true\"&gt;\\(\\frac{{{T2}}}{{{T1}}}\\)&lt;/span&gt;","function":"{{T2}}"}],"uniques":true},"algorithm":{"name":"calculateOperation","template":"Cloze with drag &amp; drop","params":{"keyboard":"INTERMEDIATE"}}}</v>
      </c>
      <c r="AA270" s="12" t="s">
        <v>1376</v>
      </c>
      <c r="AB270" s="14" t="str">
        <f t="shared" si="2"/>
        <v>M4-NyO-25a-A-2</v>
      </c>
      <c r="AC270" s="14" t="str">
        <f t="shared" si="3"/>
        <v>M4-NyO-25a-A-2-BR</v>
      </c>
      <c r="AD270" s="7" t="s">
        <v>261</v>
      </c>
      <c r="AE270" s="16"/>
      <c r="AF270" s="16" t="s">
        <v>46</v>
      </c>
      <c r="AG270" s="7" t="s">
        <v>47</v>
      </c>
    </row>
    <row r="271" ht="75.0" customHeight="1">
      <c r="A271" s="9" t="s">
        <v>1348</v>
      </c>
      <c r="B271" s="12" t="s">
        <v>1349</v>
      </c>
      <c r="C271" s="9" t="s">
        <v>67</v>
      </c>
      <c r="D271" s="10" t="s">
        <v>35</v>
      </c>
      <c r="E271" s="9"/>
      <c r="F271" s="11" t="s">
        <v>1377</v>
      </c>
      <c r="G271" s="12"/>
      <c r="H271" s="12"/>
      <c r="I271" s="9" t="s">
        <v>37</v>
      </c>
      <c r="J271" s="9" t="s">
        <v>1361</v>
      </c>
      <c r="K271" s="12" t="s">
        <v>1362</v>
      </c>
      <c r="L271" s="11" t="s">
        <v>1378</v>
      </c>
      <c r="M271" s="9" t="s">
        <v>41</v>
      </c>
      <c r="N271" s="11" t="s">
        <v>1353</v>
      </c>
      <c r="O271" s="24" t="s">
        <v>1375</v>
      </c>
      <c r="P271" s="24"/>
      <c r="Q271" s="16"/>
      <c r="R271" s="23"/>
      <c r="S271" s="23"/>
      <c r="T271" s="23"/>
      <c r="U271" s="23"/>
      <c r="V271" s="23"/>
      <c r="W271" s="23"/>
      <c r="X271" s="16"/>
      <c r="Y271" s="9" t="s">
        <v>44</v>
      </c>
      <c r="Z271" s="13" t="str">
        <f t="shared" si="1"/>
        <v>{"id":"M4-NyO-25a-A-3-BR","stimulus":"&lt;p&gt;Em uma banda, Érica, Bruno e Carla estão aprendendo a tocar uma música. Érica já consegue tocar &lt;span class=\"fr-math-v2 fr-draggable\" contenteditable=\"false\" data-original-math=\"\\(\\frac{{{Q1}}}{{{T1}}}\\)\" draggable=\"true\"&gt;\\(\\frac{{{Q1}}}{{{T1}}}\\)&lt;/span&gt; da música, enquanto Bruna e Carla conseguem &lt;span class=\"fr-math-v2 fr-draggable\" contenteditable=\"false\" data-original-math=\"\\(\\frac{{{Q2}}}{{{T1}}}\\)\" draggable=\"true\"&gt;\\(\\frac{{{Q2}}}{{{T1}}}\\)&lt;/span&gt; e &lt;span class=\"fr-math-v2 fr-draggable\" contenteditable=\"false\" data-original-math=\"\\(\\frac{{{Q3}}}{{{T1}}}\\)\" draggable=\"true\"&gt;\\(\\frac{{{Q3}}}{{{T1}}}\\)&lt;/span&gt;, respectivamente. Arraste e ordene essas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AA271" s="12" t="s">
        <v>1379</v>
      </c>
      <c r="AB271" s="14" t="str">
        <f t="shared" si="2"/>
        <v>M4-NyO-25a-A-3</v>
      </c>
      <c r="AC271" s="14" t="str">
        <f t="shared" si="3"/>
        <v>M4-NyO-25a-A-3-BR</v>
      </c>
      <c r="AD271" s="7" t="s">
        <v>261</v>
      </c>
      <c r="AE271" s="16"/>
      <c r="AF271" s="16" t="s">
        <v>46</v>
      </c>
      <c r="AG271" s="7" t="s">
        <v>47</v>
      </c>
    </row>
    <row r="272" ht="75.0" customHeight="1">
      <c r="A272" s="9" t="s">
        <v>1380</v>
      </c>
      <c r="B272" s="12" t="s">
        <v>1381</v>
      </c>
      <c r="C272" s="9" t="s">
        <v>34</v>
      </c>
      <c r="D272" s="10" t="s">
        <v>35</v>
      </c>
      <c r="E272" s="9"/>
      <c r="F272" s="12" t="s">
        <v>1382</v>
      </c>
      <c r="G272" s="12" t="s">
        <v>1383</v>
      </c>
      <c r="H272" s="12"/>
      <c r="I272" s="9" t="s">
        <v>37</v>
      </c>
      <c r="J272" s="9" t="s">
        <v>944</v>
      </c>
      <c r="K272" s="12" t="s">
        <v>1384</v>
      </c>
      <c r="L272" s="12" t="s">
        <v>1385</v>
      </c>
      <c r="M272" s="9" t="s">
        <v>41</v>
      </c>
      <c r="N272" s="11" t="s">
        <v>1386</v>
      </c>
      <c r="O272" s="11" t="s">
        <v>1387</v>
      </c>
      <c r="P272" s="23"/>
      <c r="Q272" s="16"/>
      <c r="R272" s="23"/>
      <c r="S272" s="23"/>
      <c r="T272" s="23"/>
      <c r="U272" s="23"/>
      <c r="V272" s="23"/>
      <c r="W272" s="23"/>
      <c r="X272" s="16"/>
      <c r="Y272" s="9" t="s">
        <v>44</v>
      </c>
      <c r="Z272" s="13" t="str">
        <f t="shared" si="1"/>
        <v>{"id":"M4-NyO-27a-I-1-BR","stimulus":"&lt;p&gt;Escolha a resposta correta.&lt;/p&gt;","template":"&lt;p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1,"max":9,"step":1},{"name":"Q4","label":null,"min":1,"max":6,"step":1},{"name":"Q5","label":null,"min":1,"max":6,"step":1}],"calculated":[{"name":"T1","label":"{{function}}","function":"({{Q1}}+{{Q2}})*{{Q3}}","temp":true},{"name":"T2","label":"{{function}}","function":"{{Q1}}+{{Q2}}","temp":true},{"name":"A1","label":"{{function}}","function":"{{Q1}}*{{Q3}}","group":1},{"name":"A2","label":"{{function}}","function":"{{Q4}}*{{Q3}}","group":1,"incorrect":true},{"name":"A3","label":"{{function}}","function":"{{Q5}}*{{Q3}}","group":1,"incorrect":true}],"uniques":true},"algorithm":{"name":"groupResponses","template":"Cloze with drop down"}}</v>
      </c>
      <c r="AA272" s="11" t="s">
        <v>1388</v>
      </c>
      <c r="AB272" s="14" t="str">
        <f t="shared" si="2"/>
        <v>M4-NyO-27a-I-1</v>
      </c>
      <c r="AC272" s="14" t="str">
        <f t="shared" si="3"/>
        <v>M4-NyO-27a-I-1-BR</v>
      </c>
      <c r="AD272" s="7" t="s">
        <v>261</v>
      </c>
      <c r="AE272" s="16"/>
      <c r="AF272" s="16" t="s">
        <v>46</v>
      </c>
      <c r="AG272" s="16"/>
    </row>
    <row r="273" ht="75.0" customHeight="1">
      <c r="A273" s="9" t="s">
        <v>1380</v>
      </c>
      <c r="B273" s="12" t="s">
        <v>1381</v>
      </c>
      <c r="C273" s="9" t="s">
        <v>48</v>
      </c>
      <c r="D273" s="10" t="s">
        <v>35</v>
      </c>
      <c r="E273" s="9"/>
      <c r="F273" s="12" t="s">
        <v>1389</v>
      </c>
      <c r="G273" s="12" t="s">
        <v>1390</v>
      </c>
      <c r="H273" s="12"/>
      <c r="I273" s="9" t="s">
        <v>37</v>
      </c>
      <c r="J273" s="9" t="s">
        <v>92</v>
      </c>
      <c r="K273" s="12" t="s">
        <v>1391</v>
      </c>
      <c r="L273" s="12" t="s">
        <v>1392</v>
      </c>
      <c r="M273" s="9" t="s">
        <v>41</v>
      </c>
      <c r="N273" s="11" t="s">
        <v>1386</v>
      </c>
      <c r="O273" s="11" t="s">
        <v>1387</v>
      </c>
      <c r="P273" s="23"/>
      <c r="Q273" s="16"/>
      <c r="R273" s="23"/>
      <c r="S273" s="23"/>
      <c r="T273" s="23"/>
      <c r="U273" s="23"/>
      <c r="V273" s="23"/>
      <c r="W273" s="23"/>
      <c r="X273" s="16"/>
      <c r="Y273" s="9" t="s">
        <v>44</v>
      </c>
      <c r="Z273" s="13" t="str">
        <f t="shared" si="1"/>
        <v>{"id":"M4-NyO-27a-E-1-BR","stimulus":"&lt;p&gt;Calcule quanto vale &lt;span class=\"fr-math-v2 fr-draggable\" contenteditable=\"false\" data-original-math=\"\\(\\frac{{{Q1}}}{{{T2}}}\\)\" draggable=\"true\"&gt;\\(\\frac{{{Q1}}}{{{T2}}}\\)&lt;/span&gt; de {{T1}}.&lt;/p&gt;","template":"&lt;p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2,"max":9,"step":1}],"calculated":[{"name":"T1","label":"{{function}}","function":"({{Q1}}+{{Q2}})*{{Q3}}","temp":true},{"name":"T2","label":"{{function}}","function":"{{Q1}}+{{Q2}}","temp":true},{"name":"A1","label":"{{function}}","function":"{{Q1}}*{{Q3}}"}],"uniques":true},"algorithm":{"name":"calculateOperation","params":{"method":"equivLiteral","keyboard":"NUMERICAL"}}}</v>
      </c>
      <c r="AA273" s="11" t="s">
        <v>1393</v>
      </c>
      <c r="AB273" s="14" t="str">
        <f t="shared" si="2"/>
        <v>M4-NyO-27a-E-1</v>
      </c>
      <c r="AC273" s="14" t="str">
        <f t="shared" si="3"/>
        <v>M4-NyO-27a-E-1-BR</v>
      </c>
      <c r="AD273" s="7" t="s">
        <v>261</v>
      </c>
      <c r="AE273" s="16"/>
      <c r="AF273" s="16" t="s">
        <v>46</v>
      </c>
      <c r="AG273" s="16"/>
    </row>
    <row r="274" ht="75.0" customHeight="1">
      <c r="A274" s="9" t="s">
        <v>1380</v>
      </c>
      <c r="B274" s="12" t="s">
        <v>1381</v>
      </c>
      <c r="C274" s="9" t="s">
        <v>67</v>
      </c>
      <c r="D274" s="10" t="s">
        <v>35</v>
      </c>
      <c r="E274" s="9"/>
      <c r="F274" s="12" t="s">
        <v>1394</v>
      </c>
      <c r="G274" s="12" t="s">
        <v>1395</v>
      </c>
      <c r="H274" s="12"/>
      <c r="I274" s="9" t="s">
        <v>37</v>
      </c>
      <c r="J274" s="9" t="s">
        <v>92</v>
      </c>
      <c r="K274" s="12" t="s">
        <v>1396</v>
      </c>
      <c r="L274" s="12" t="s">
        <v>1392</v>
      </c>
      <c r="M274" s="9" t="s">
        <v>41</v>
      </c>
      <c r="N274" s="11" t="s">
        <v>1386</v>
      </c>
      <c r="O274" s="11" t="s">
        <v>1387</v>
      </c>
      <c r="P274" s="23"/>
      <c r="Q274" s="16"/>
      <c r="R274" s="21"/>
      <c r="S274" s="21"/>
      <c r="T274" s="21"/>
      <c r="U274" s="21"/>
      <c r="V274" s="21"/>
      <c r="W274" s="21"/>
      <c r="X274" s="16"/>
      <c r="Y274" s="9" t="s">
        <v>44</v>
      </c>
      <c r="Z274" s="13" t="str">
        <f t="shared" si="1"/>
        <v>{"id":"M4-NyO-27a-A-1-BR","stimulus":"&lt;p&gt;Alexandra leu &lt;span class=\"fr-math-v2 fr-draggable\" contenteditable=\"false\" data-original-math=\"\\(\\frac{{{Q1}}}{{{T2}}}\\)\" draggable=\"true\"&gt;\\(\\frac{{{Q1}}}{{{T2}}}\\)&lt;/span&gt; de um conto de {{T1}} páginas. Quantas páginas ela leu?&lt;/p&gt;","template":"&lt;p&gt;Ela leu {{response}} páginas.&lt;/p&gt;","hint":"&lt;p&gt;Divida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AA274" s="11" t="s">
        <v>1397</v>
      </c>
      <c r="AB274" s="14" t="str">
        <f t="shared" si="2"/>
        <v>M4-NyO-27a-A-1</v>
      </c>
      <c r="AC274" s="14" t="str">
        <f t="shared" si="3"/>
        <v>M4-NyO-27a-A-1-BR</v>
      </c>
      <c r="AD274" s="7" t="s">
        <v>261</v>
      </c>
      <c r="AE274" s="16"/>
      <c r="AF274" s="16" t="s">
        <v>46</v>
      </c>
      <c r="AG274" s="16"/>
    </row>
    <row r="275" ht="75.0" customHeight="1">
      <c r="A275" s="9" t="s">
        <v>1380</v>
      </c>
      <c r="B275" s="12" t="s">
        <v>1381</v>
      </c>
      <c r="C275" s="9" t="s">
        <v>67</v>
      </c>
      <c r="D275" s="10" t="s">
        <v>35</v>
      </c>
      <c r="E275" s="9"/>
      <c r="F275" s="12" t="s">
        <v>1398</v>
      </c>
      <c r="G275" s="12" t="s">
        <v>1399</v>
      </c>
      <c r="H275" s="12"/>
      <c r="I275" s="9" t="s">
        <v>37</v>
      </c>
      <c r="J275" s="9" t="s">
        <v>92</v>
      </c>
      <c r="K275" s="12" t="s">
        <v>1396</v>
      </c>
      <c r="L275" s="12" t="s">
        <v>1392</v>
      </c>
      <c r="M275" s="9" t="s">
        <v>41</v>
      </c>
      <c r="N275" s="11" t="s">
        <v>1386</v>
      </c>
      <c r="O275" s="11" t="s">
        <v>1387</v>
      </c>
      <c r="P275" s="23"/>
      <c r="Q275" s="16"/>
      <c r="R275" s="21"/>
      <c r="S275" s="21"/>
      <c r="T275" s="21"/>
      <c r="U275" s="21"/>
      <c r="V275" s="21"/>
      <c r="W275" s="21"/>
      <c r="X275" s="16"/>
      <c r="Y275" s="9" t="s">
        <v>44</v>
      </c>
      <c r="Z275" s="13" t="str">
        <f t="shared" si="1"/>
        <v>{"id":"M4-NyO-27a-A-2-BR","stimulus":"&lt;p&gt;Ariadna colou em seu álbum de figurinhas &lt;span class=\"fr-math-v2 fr-draggable\" contenteditable=\"false\" data-original-math=\"\\(\\frac{{{Q1}}}{{{T2}}}\\)\" draggable=\"true\"&gt;\\(\\frac{{{Q1}}}{{{T2}}}\\)&lt;/span&gt; das {{T1}} figurinhas da coleção. Quantas figurinhas ela colou?&lt;/p&gt;","template":"&lt;p&gt;Ela colou {{response}} figurinhas.&lt;/p&gt;","hint":"&lt;p&gt;Divida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AA275" s="11" t="s">
        <v>1400</v>
      </c>
      <c r="AB275" s="14" t="str">
        <f t="shared" si="2"/>
        <v>M4-NyO-27a-A-2</v>
      </c>
      <c r="AC275" s="14" t="str">
        <f t="shared" si="3"/>
        <v>M4-NyO-27a-A-2-BR</v>
      </c>
      <c r="AD275" s="7" t="s">
        <v>261</v>
      </c>
      <c r="AE275" s="16"/>
      <c r="AF275" s="16" t="s">
        <v>46</v>
      </c>
      <c r="AG275" s="16"/>
    </row>
    <row r="276" ht="75.0" customHeight="1">
      <c r="A276" s="9" t="s">
        <v>1380</v>
      </c>
      <c r="B276" s="12" t="s">
        <v>1381</v>
      </c>
      <c r="C276" s="9" t="s">
        <v>67</v>
      </c>
      <c r="D276" s="10" t="s">
        <v>35</v>
      </c>
      <c r="E276" s="9"/>
      <c r="F276" s="11" t="s">
        <v>1401</v>
      </c>
      <c r="G276" s="12" t="s">
        <v>1402</v>
      </c>
      <c r="H276" s="12"/>
      <c r="I276" s="9" t="s">
        <v>37</v>
      </c>
      <c r="J276" s="9" t="s">
        <v>92</v>
      </c>
      <c r="K276" s="12" t="s">
        <v>1396</v>
      </c>
      <c r="L276" s="12" t="s">
        <v>1392</v>
      </c>
      <c r="M276" s="9" t="s">
        <v>41</v>
      </c>
      <c r="N276" s="11" t="s">
        <v>1386</v>
      </c>
      <c r="O276" s="11" t="s">
        <v>1387</v>
      </c>
      <c r="P276" s="23"/>
      <c r="Q276" s="16"/>
      <c r="R276" s="21"/>
      <c r="S276" s="21"/>
      <c r="T276" s="21"/>
      <c r="U276" s="21"/>
      <c r="V276" s="21"/>
      <c r="W276" s="21"/>
      <c r="X276" s="16"/>
      <c r="Y276" s="9" t="s">
        <v>44</v>
      </c>
      <c r="Z276" s="13" t="str">
        <f t="shared" si="1"/>
        <v>{"id":"M4-NyO-27a-A-3-BR","stimulus":"&lt;p&gt;Gustavo e a mãe dele estão fazendo uma viagem de {{T1}} km. Se eles já viajaram &lt;span class=\"fr-math-v2 fr-draggable\" contenteditable=\"false\" data-original-math=\"\\(\\frac{{{Q1}}}{{{T2}}}\\)\" draggable=\"true\"&gt;\\(\\frac{{{Q1}}}{{{T2}}}\\)&lt;/span&gt; do percurso, quantos quilômetros já percorreram?&lt;/p&gt;","template":"&lt;p&gt;Eles já percorreram {{response}} km.&lt;/p&gt;","hint":"&lt;p&gt;Divida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AA276" s="11" t="s">
        <v>1403</v>
      </c>
      <c r="AB276" s="14" t="str">
        <f t="shared" si="2"/>
        <v>M4-NyO-27a-A-3</v>
      </c>
      <c r="AC276" s="14" t="str">
        <f t="shared" si="3"/>
        <v>M4-NyO-27a-A-3-BR</v>
      </c>
      <c r="AD276" s="7" t="s">
        <v>261</v>
      </c>
      <c r="AE276" s="16"/>
      <c r="AF276" s="16" t="s">
        <v>46</v>
      </c>
      <c r="AG276" s="16"/>
    </row>
    <row r="277" ht="75.0" customHeight="1">
      <c r="A277" s="9" t="s">
        <v>1404</v>
      </c>
      <c r="B277" s="12" t="s">
        <v>1405</v>
      </c>
      <c r="C277" s="9" t="s">
        <v>34</v>
      </c>
      <c r="D277" s="10" t="s">
        <v>35</v>
      </c>
      <c r="E277" s="9"/>
      <c r="F277" s="11" t="s">
        <v>1406</v>
      </c>
      <c r="G277" s="11" t="s">
        <v>1407</v>
      </c>
      <c r="H277" s="12"/>
      <c r="I277" s="9" t="s">
        <v>37</v>
      </c>
      <c r="J277" s="16" t="s">
        <v>944</v>
      </c>
      <c r="K277" s="12" t="s">
        <v>1408</v>
      </c>
      <c r="L277" s="11" t="s">
        <v>1409</v>
      </c>
      <c r="M277" s="9" t="s">
        <v>41</v>
      </c>
      <c r="N277" s="12" t="s">
        <v>1410</v>
      </c>
      <c r="O277" s="11" t="s">
        <v>1411</v>
      </c>
      <c r="P277" s="23"/>
      <c r="Q277" s="16"/>
      <c r="R277" s="23"/>
      <c r="S277" s="23"/>
      <c r="T277" s="23"/>
      <c r="U277" s="23"/>
      <c r="V277" s="23"/>
      <c r="W277" s="23"/>
      <c r="X277" s="16"/>
      <c r="Y277" s="9" t="s">
        <v>44</v>
      </c>
      <c r="Z277" s="13" t="str">
        <f t="shared" si="1"/>
        <v>{"id":"M4-NyO-45a-I-1-BR","stimulus":"&lt;p&gt;Como se lê o número {{Q1}}.{{Q4}}?&lt;/p&gt;","template":"&lt;p&gt;{{Q1}}.{{Q4}}: {{response}} inteiros e {{response}} décimos&lt;/p&gt;","hint":"&lt;p&gt;A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step":1},{"name":"Q5","label":null,"min":2,"max":9,"step":1},{"name":"Q6","label":null,"min":2,"max":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v>
      </c>
      <c r="AA277" s="12" t="s">
        <v>1412</v>
      </c>
      <c r="AB277" s="14" t="str">
        <f t="shared" si="2"/>
        <v>M4-NyO-45a-I-1</v>
      </c>
      <c r="AC277" s="14" t="str">
        <f t="shared" si="3"/>
        <v>M4-NyO-45a-I-1-BR</v>
      </c>
      <c r="AD277" s="7" t="s">
        <v>261</v>
      </c>
      <c r="AE277" s="16"/>
      <c r="AF277" s="16" t="s">
        <v>46</v>
      </c>
      <c r="AG277" s="7" t="s">
        <v>47</v>
      </c>
    </row>
    <row r="278" ht="75.0" customHeight="1">
      <c r="A278" s="9" t="s">
        <v>1404</v>
      </c>
      <c r="B278" s="12" t="s">
        <v>1405</v>
      </c>
      <c r="C278" s="9" t="s">
        <v>34</v>
      </c>
      <c r="D278" s="10" t="s">
        <v>35</v>
      </c>
      <c r="E278" s="9"/>
      <c r="F278" s="11" t="s">
        <v>1406</v>
      </c>
      <c r="G278" s="11" t="s">
        <v>1413</v>
      </c>
      <c r="H278" s="12"/>
      <c r="I278" s="9" t="s">
        <v>37</v>
      </c>
      <c r="J278" s="16" t="s">
        <v>944</v>
      </c>
      <c r="K278" s="12" t="s">
        <v>1414</v>
      </c>
      <c r="L278" s="11" t="s">
        <v>1409</v>
      </c>
      <c r="M278" s="9" t="s">
        <v>41</v>
      </c>
      <c r="N278" s="12" t="s">
        <v>1410</v>
      </c>
      <c r="O278" s="11" t="s">
        <v>1411</v>
      </c>
      <c r="P278" s="23"/>
      <c r="Q278" s="16"/>
      <c r="R278" s="23"/>
      <c r="S278" s="23"/>
      <c r="T278" s="23"/>
      <c r="U278" s="23"/>
      <c r="V278" s="23"/>
      <c r="W278" s="23"/>
      <c r="X278" s="16"/>
      <c r="Y278" s="9" t="s">
        <v>44</v>
      </c>
      <c r="Z278" s="13" t="str">
        <f t="shared" si="1"/>
        <v>{"id":"M4-NyO-45a-I-2-BR","stimulus":"&lt;p&gt;Como se lê o número {{Q1}}.{{Q4}}?&lt;/p&gt;","template":"&lt;p&gt;{{Q1}}.{{Q4}}: {{response}} inteiros e {{response}} centésimos&lt;/p&gt;","hint":"&lt;p&gt;A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99,"step":1},{"name":"Q5","label":null,"min":2,"max":99,"step":1},{"name":"Q6","label":null,"min":2,"max":99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v>
      </c>
      <c r="AA278" s="12" t="s">
        <v>1415</v>
      </c>
      <c r="AB278" s="14" t="str">
        <f t="shared" si="2"/>
        <v>M4-NyO-45a-I-2</v>
      </c>
      <c r="AC278" s="14" t="str">
        <f t="shared" si="3"/>
        <v>M4-NyO-45a-I-2-BR</v>
      </c>
      <c r="AD278" s="7" t="s">
        <v>261</v>
      </c>
      <c r="AE278" s="16"/>
      <c r="AF278" s="16" t="s">
        <v>46</v>
      </c>
      <c r="AG278" s="7" t="s">
        <v>47</v>
      </c>
    </row>
    <row r="279" ht="75.0" customHeight="1">
      <c r="A279" s="9" t="s">
        <v>1404</v>
      </c>
      <c r="B279" s="12" t="s">
        <v>1405</v>
      </c>
      <c r="C279" s="7" t="s">
        <v>48</v>
      </c>
      <c r="D279" s="10" t="s">
        <v>35</v>
      </c>
      <c r="E279" s="9"/>
      <c r="F279" s="11" t="s">
        <v>1416</v>
      </c>
      <c r="G279" s="11" t="s">
        <v>1417</v>
      </c>
      <c r="H279" s="12"/>
      <c r="I279" s="9" t="s">
        <v>37</v>
      </c>
      <c r="J279" s="7" t="s">
        <v>1418</v>
      </c>
      <c r="K279" s="11" t="s">
        <v>1419</v>
      </c>
      <c r="L279" s="11" t="s">
        <v>1420</v>
      </c>
      <c r="M279" s="9" t="s">
        <v>41</v>
      </c>
      <c r="N279" s="12" t="s">
        <v>1410</v>
      </c>
      <c r="O279" s="11" t="s">
        <v>1411</v>
      </c>
      <c r="P279" s="23"/>
      <c r="Q279" s="16"/>
      <c r="R279" s="23"/>
      <c r="S279" s="23"/>
      <c r="T279" s="23"/>
      <c r="U279" s="23"/>
      <c r="V279" s="23"/>
      <c r="W279" s="23"/>
      <c r="X279" s="16"/>
      <c r="Y279" s="9" t="s">
        <v>44</v>
      </c>
      <c r="Z279" s="13" t="str">
        <f t="shared" si="1"/>
        <v>{"id":"M4-NyO-45a-E-1-BR","stimulus":"&lt;p&gt;Como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Q1}}+{{Q2}}/10","temp":true},{"name":"T2","label":"{{function}}","function":"Lemonlib.numToWords({{Q1}}, 'pt')","temp":true},{"name":"T3","label":"{{function}}","function":"Lemonlib.numToWords({{Q2}}, 'pt')","temp":true},{"name":"A1","label":"décimos","function":"décimos"}],"uniques":true},"algorithm":{"name":"calculateOperation","template":"Cloze with text"}}</v>
      </c>
      <c r="AA279" s="12" t="s">
        <v>1421</v>
      </c>
      <c r="AB279" s="14" t="str">
        <f t="shared" si="2"/>
        <v>M4-NyO-45a-E-1</v>
      </c>
      <c r="AC279" s="14" t="str">
        <f t="shared" si="3"/>
        <v>M4-NyO-45a-E-1-BR</v>
      </c>
      <c r="AD279" s="7" t="s">
        <v>261</v>
      </c>
      <c r="AE279" s="16"/>
      <c r="AF279" s="16" t="s">
        <v>46</v>
      </c>
      <c r="AG279" s="7" t="s">
        <v>47</v>
      </c>
    </row>
    <row r="280" ht="75.0" customHeight="1">
      <c r="A280" s="9" t="s">
        <v>1404</v>
      </c>
      <c r="B280" s="12" t="s">
        <v>1405</v>
      </c>
      <c r="C280" s="7" t="s">
        <v>48</v>
      </c>
      <c r="D280" s="10" t="s">
        <v>35</v>
      </c>
      <c r="E280" s="9"/>
      <c r="F280" s="11" t="s">
        <v>1416</v>
      </c>
      <c r="G280" s="11" t="s">
        <v>1417</v>
      </c>
      <c r="H280" s="12"/>
      <c r="I280" s="9" t="s">
        <v>37</v>
      </c>
      <c r="J280" s="7" t="s">
        <v>1418</v>
      </c>
      <c r="K280" s="11" t="s">
        <v>1422</v>
      </c>
      <c r="L280" s="11" t="s">
        <v>1423</v>
      </c>
      <c r="M280" s="9" t="s">
        <v>41</v>
      </c>
      <c r="N280" s="12" t="s">
        <v>1410</v>
      </c>
      <c r="O280" s="11" t="s">
        <v>1411</v>
      </c>
      <c r="P280" s="23"/>
      <c r="Q280" s="16"/>
      <c r="R280" s="23"/>
      <c r="S280" s="23"/>
      <c r="T280" s="23"/>
      <c r="U280" s="23"/>
      <c r="V280" s="23"/>
      <c r="W280" s="23"/>
      <c r="X280" s="16"/>
      <c r="Y280" s="9" t="s">
        <v>44</v>
      </c>
      <c r="Z280" s="13" t="str">
        <f t="shared" si="1"/>
        <v>{"id":"M4-NyO-45a-E-2-BR","stimulus":"&lt;p&gt;Como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 {{Q1}}+{{Q2}}/100","temp":true},{"name":"T2","label":"{{function}}","function":" Lemonlib.numToWords({{Q1}}, 'pt')","temp":true},{"name":"T3","label":"{{function}}","function":"Lemonlib.numToWords({{Q2}}, 'pt')","temp":true},{"name":"A1","label":"centésimos","function":"centésimos"}],"uniques":true},"algorithm":{"name":"calculateOperation","template":"Cloze with text"}}</v>
      </c>
      <c r="AA280" s="12" t="s">
        <v>1424</v>
      </c>
      <c r="AB280" s="14" t="str">
        <f t="shared" si="2"/>
        <v>M4-NyO-45a-E-2</v>
      </c>
      <c r="AC280" s="14" t="str">
        <f t="shared" si="3"/>
        <v>M4-NyO-45a-E-2-BR</v>
      </c>
      <c r="AD280" s="7" t="s">
        <v>261</v>
      </c>
      <c r="AE280" s="16"/>
      <c r="AF280" s="16" t="s">
        <v>46</v>
      </c>
      <c r="AG280" s="7" t="s">
        <v>47</v>
      </c>
    </row>
    <row r="281" ht="75.0" customHeight="1">
      <c r="A281" s="9" t="s">
        <v>1425</v>
      </c>
      <c r="B281" s="12" t="s">
        <v>1426</v>
      </c>
      <c r="C281" s="9" t="s">
        <v>34</v>
      </c>
      <c r="D281" s="10" t="s">
        <v>35</v>
      </c>
      <c r="E281" s="9"/>
      <c r="F281" s="12" t="s">
        <v>1427</v>
      </c>
      <c r="G281" s="12"/>
      <c r="H281" s="12"/>
      <c r="I281" s="9" t="s">
        <v>37</v>
      </c>
      <c r="J281" s="16" t="s">
        <v>391</v>
      </c>
      <c r="K281" s="11" t="s">
        <v>1428</v>
      </c>
      <c r="L281" s="12" t="s">
        <v>1429</v>
      </c>
      <c r="M281" s="9" t="s">
        <v>41</v>
      </c>
      <c r="N281" s="12" t="s">
        <v>1410</v>
      </c>
      <c r="O281" s="11" t="s">
        <v>1411</v>
      </c>
      <c r="P281" s="23"/>
      <c r="Q281" s="16"/>
      <c r="R281" s="23"/>
      <c r="S281" s="23"/>
      <c r="T281" s="23"/>
      <c r="U281" s="23"/>
      <c r="V281" s="23"/>
      <c r="W281" s="23"/>
      <c r="X281" s="16"/>
      <c r="Y281" s="9" t="s">
        <v>44</v>
      </c>
      <c r="Z281" s="13" t="str">
        <f t="shared" si="1"/>
        <v>{"id":"M4-NyO-45b-I-1-BR","stimulus":"&lt;p&gt;Selecione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10,"max":99,"step":1},{"name":"Q3","label":null,"min":2,"max":9,"step":1},{"name":"Q4","label":null,"min":10,"max":99,"step":1},{"name":"Q5","label":null,"min":2,"max":9,"step":1},{"name":"Q6","label":null,"min":10,"max":99,"step":1}],"calculated":[{"name":"T1","label":"{{function}}","function":"Lemonlib.numToWords({{Q1}},'pt')","temp":true},{"name":"T2","label":"{{function}}","function":"Lemonlib.numToWords({{Q2}},'pt')","temp":true},{"name":"A1","label":"{{Q1}}.{{Q2}}"},{"name":"A2","label":"{{Q2}}.{{Q2}}","incorrect":true},{"name":"A3","label":"{{Q3}}.{{Q2}}","incorrect":true},{"name":"A4","label":"{{Q1}}.{{Q4}}","incorrect":true},{"name":"A5","label":"{{Q5}}.{{Q6}}","incorrect":true}],"uniques":true},"algorithm":{"name":"trueFalse","template":"Multiple choice – standard","params":{"countCorrect":1,"countIncorrect":2,"showCheckIcon":false,
            "columns": 3
        }
    }
}</v>
      </c>
      <c r="AA281" s="11" t="s">
        <v>1430</v>
      </c>
      <c r="AB281" s="14" t="str">
        <f t="shared" si="2"/>
        <v>M4-NyO-45b-I-1</v>
      </c>
      <c r="AC281" s="14" t="str">
        <f t="shared" si="3"/>
        <v>M4-NyO-45b-I-1-BR</v>
      </c>
      <c r="AD281" s="7" t="s">
        <v>261</v>
      </c>
      <c r="AE281" s="16"/>
      <c r="AF281" s="16" t="s">
        <v>46</v>
      </c>
      <c r="AG281" s="7" t="s">
        <v>47</v>
      </c>
    </row>
    <row r="282" ht="75.0" customHeight="1">
      <c r="A282" s="9" t="s">
        <v>1425</v>
      </c>
      <c r="B282" s="12" t="s">
        <v>1426</v>
      </c>
      <c r="C282" s="9" t="s">
        <v>48</v>
      </c>
      <c r="D282" s="10" t="s">
        <v>35</v>
      </c>
      <c r="E282" s="9"/>
      <c r="F282" s="12" t="s">
        <v>1431</v>
      </c>
      <c r="G282" s="11" t="s">
        <v>1432</v>
      </c>
      <c r="H282" s="12"/>
      <c r="I282" s="9" t="s">
        <v>37</v>
      </c>
      <c r="J282" s="16" t="s">
        <v>92</v>
      </c>
      <c r="K282" s="11" t="s">
        <v>1419</v>
      </c>
      <c r="L282" s="12" t="s">
        <v>1433</v>
      </c>
      <c r="M282" s="9" t="s">
        <v>41</v>
      </c>
      <c r="N282" s="12" t="s">
        <v>1410</v>
      </c>
      <c r="O282" s="11" t="s">
        <v>1411</v>
      </c>
      <c r="P282" s="23"/>
      <c r="Q282" s="16"/>
      <c r="R282" s="23"/>
      <c r="S282" s="23"/>
      <c r="T282" s="23"/>
      <c r="U282" s="23"/>
      <c r="V282" s="23"/>
      <c r="W282" s="23"/>
      <c r="X282" s="16"/>
      <c r="Y282" s="9" t="s">
        <v>44</v>
      </c>
      <c r="Z282" s="13" t="str">
        <f t="shared" si="1"/>
        <v>{"id":"M4-NyO-45b-E-1-BR","stimulus":"&lt;p&gt;Escreva o número \"{{T1}} inteiros e {{T2}} décimos\".&lt;/p&gt;","template":"&lt;p&gt;O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AA282" s="12" t="s">
        <v>1434</v>
      </c>
      <c r="AB282" s="14" t="str">
        <f t="shared" si="2"/>
        <v>M4-NyO-45b-E-1</v>
      </c>
      <c r="AC282" s="14" t="str">
        <f t="shared" si="3"/>
        <v>M4-NyO-45b-E-1-BR</v>
      </c>
      <c r="AD282" s="7" t="s">
        <v>261</v>
      </c>
      <c r="AE282" s="16"/>
      <c r="AF282" s="16" t="s">
        <v>46</v>
      </c>
      <c r="AG282" s="7" t="s">
        <v>47</v>
      </c>
    </row>
    <row r="283" ht="75.0" customHeight="1">
      <c r="A283" s="9" t="s">
        <v>1425</v>
      </c>
      <c r="B283" s="12" t="s">
        <v>1426</v>
      </c>
      <c r="C283" s="9" t="s">
        <v>48</v>
      </c>
      <c r="D283" s="10" t="s">
        <v>35</v>
      </c>
      <c r="E283" s="9"/>
      <c r="F283" s="12" t="s">
        <v>1435</v>
      </c>
      <c r="G283" s="11" t="s">
        <v>1432</v>
      </c>
      <c r="H283" s="12"/>
      <c r="I283" s="9" t="s">
        <v>37</v>
      </c>
      <c r="J283" s="16" t="s">
        <v>92</v>
      </c>
      <c r="K283" s="12" t="s">
        <v>1436</v>
      </c>
      <c r="L283" s="12" t="s">
        <v>1437</v>
      </c>
      <c r="M283" s="9" t="s">
        <v>41</v>
      </c>
      <c r="N283" s="12" t="s">
        <v>1410</v>
      </c>
      <c r="O283" s="11" t="s">
        <v>1411</v>
      </c>
      <c r="P283" s="23"/>
      <c r="Q283" s="16"/>
      <c r="R283" s="23"/>
      <c r="S283" s="23"/>
      <c r="T283" s="23"/>
      <c r="U283" s="23"/>
      <c r="V283" s="23"/>
      <c r="W283" s="23"/>
      <c r="X283" s="16"/>
      <c r="Y283" s="9" t="s">
        <v>44</v>
      </c>
      <c r="Z283" s="13" t="str">
        <f t="shared" si="1"/>
        <v>{"id":"M4-NyO-45b-E-2-BR","stimulus":"&lt;p&gt;Escreva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v>
      </c>
      <c r="AA283" s="12" t="s">
        <v>1438</v>
      </c>
      <c r="AB283" s="14" t="str">
        <f t="shared" si="2"/>
        <v>M4-NyO-45b-E-2</v>
      </c>
      <c r="AC283" s="14" t="str">
        <f t="shared" si="3"/>
        <v>M4-NyO-45b-E-2-BR</v>
      </c>
      <c r="AD283" s="7" t="s">
        <v>261</v>
      </c>
      <c r="AE283" s="16"/>
      <c r="AF283" s="16" t="s">
        <v>46</v>
      </c>
      <c r="AG283" s="7" t="s">
        <v>47</v>
      </c>
    </row>
    <row r="284" ht="75.0" customHeight="1">
      <c r="A284" s="9" t="s">
        <v>1425</v>
      </c>
      <c r="B284" s="12" t="s">
        <v>1426</v>
      </c>
      <c r="C284" s="9" t="s">
        <v>48</v>
      </c>
      <c r="D284" s="10" t="s">
        <v>35</v>
      </c>
      <c r="E284" s="9"/>
      <c r="F284" s="12" t="s">
        <v>1439</v>
      </c>
      <c r="G284" s="11" t="s">
        <v>1432</v>
      </c>
      <c r="H284" s="12"/>
      <c r="I284" s="9" t="s">
        <v>37</v>
      </c>
      <c r="J284" s="16" t="s">
        <v>92</v>
      </c>
      <c r="K284" s="12" t="s">
        <v>1440</v>
      </c>
      <c r="L284" s="12" t="s">
        <v>1437</v>
      </c>
      <c r="M284" s="9" t="s">
        <v>41</v>
      </c>
      <c r="N284" s="12" t="s">
        <v>1410</v>
      </c>
      <c r="O284" s="11" t="s">
        <v>1411</v>
      </c>
      <c r="P284" s="23"/>
      <c r="Q284" s="16"/>
      <c r="R284" s="23"/>
      <c r="S284" s="23"/>
      <c r="T284" s="23"/>
      <c r="U284" s="23"/>
      <c r="V284" s="23"/>
      <c r="W284" s="23"/>
      <c r="X284" s="16"/>
      <c r="Y284" s="9" t="s">
        <v>44</v>
      </c>
      <c r="Z284" s="13" t="str">
        <f t="shared" si="1"/>
        <v>{"id":"M4-NyO-45b-E-3-BR","stimulus":"&lt;p&gt;Escreva o número \"{{T1}} inteiros e {{T2}} milésimos\".&lt;/p&gt;","template":"&lt;p&gt;O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999,"step":1}],"calculated":[{"name":"T1","label":"{{function}}","function":"Lemonlib.numToWords({{Q1}},'pt')","temp":true},{"name":"T2","label":"{{function}}","function":"Lemonlib.numToWords({{Q2}},'pt')","temp":true},{"name":"A1","label":"{{function}}","function":"Lemonlib.round({{Q1}} + {{Q2}}/1000,3)"}],"uniques":true},"algorithm":{"name":"calculateOperation","params":{"method":"equivLiteral","keyboard":"INTERMEDIATE"}}}</v>
      </c>
      <c r="AA284" s="12" t="s">
        <v>1441</v>
      </c>
      <c r="AB284" s="14" t="str">
        <f t="shared" si="2"/>
        <v>M4-NyO-45b-E-3</v>
      </c>
      <c r="AC284" s="14" t="str">
        <f t="shared" si="3"/>
        <v>M4-NyO-45b-E-3-BR</v>
      </c>
      <c r="AD284" s="7" t="s">
        <v>261</v>
      </c>
      <c r="AE284" s="16"/>
      <c r="AF284" s="16" t="s">
        <v>46</v>
      </c>
      <c r="AG284" s="7" t="s">
        <v>47</v>
      </c>
    </row>
    <row r="285" ht="75.0" customHeight="1">
      <c r="A285" s="9" t="s">
        <v>1425</v>
      </c>
      <c r="B285" s="12" t="s">
        <v>1426</v>
      </c>
      <c r="C285" s="9" t="s">
        <v>67</v>
      </c>
      <c r="D285" s="10" t="s">
        <v>35</v>
      </c>
      <c r="E285" s="9"/>
      <c r="F285" s="12" t="s">
        <v>1442</v>
      </c>
      <c r="G285" s="11" t="s">
        <v>1443</v>
      </c>
      <c r="H285" s="12"/>
      <c r="I285" s="9" t="s">
        <v>37</v>
      </c>
      <c r="J285" s="16" t="s">
        <v>92</v>
      </c>
      <c r="K285" s="11" t="s">
        <v>1444</v>
      </c>
      <c r="L285" s="12" t="s">
        <v>1433</v>
      </c>
      <c r="M285" s="9" t="s">
        <v>41</v>
      </c>
      <c r="N285" s="12" t="s">
        <v>1410</v>
      </c>
      <c r="O285" s="11" t="s">
        <v>1411</v>
      </c>
      <c r="P285" s="23"/>
      <c r="Q285" s="16"/>
      <c r="R285" s="23"/>
      <c r="S285" s="23"/>
      <c r="T285" s="23"/>
      <c r="U285" s="23"/>
      <c r="V285" s="23"/>
      <c r="W285" s="23"/>
      <c r="X285" s="16"/>
      <c r="Y285" s="9" t="s">
        <v>44</v>
      </c>
      <c r="Z285" s="13" t="str">
        <f t="shared" si="1"/>
        <v>{"id":"M4-NyO-45b-A-1-BR","stimulus":"&lt;p&gt;Camilo mediu a temperatura dele e obteve {{T1}} graus e {{T2}} décimos. Escreva este número decimal.&lt;/p&gt;","template":"&lt;p&gt;Camilo tem {{response}}° C.&lt;/p&gt;","hint":"&lt;p&gt;A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list":[36,37,38,39]},{"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AA285" s="12" t="s">
        <v>1445</v>
      </c>
      <c r="AB285" s="14" t="str">
        <f t="shared" si="2"/>
        <v>M4-NyO-45b-A-1</v>
      </c>
      <c r="AC285" s="14" t="str">
        <f t="shared" si="3"/>
        <v>M4-NyO-45b-A-1-BR</v>
      </c>
      <c r="AD285" s="7" t="s">
        <v>261</v>
      </c>
      <c r="AE285" s="16"/>
      <c r="AF285" s="16" t="s">
        <v>46</v>
      </c>
      <c r="AG285" s="7" t="s">
        <v>47</v>
      </c>
    </row>
    <row r="286" ht="75.0" customHeight="1">
      <c r="A286" s="9" t="s">
        <v>1425</v>
      </c>
      <c r="B286" s="12" t="s">
        <v>1426</v>
      </c>
      <c r="C286" s="9" t="s">
        <v>67</v>
      </c>
      <c r="D286" s="10" t="s">
        <v>35</v>
      </c>
      <c r="E286" s="9"/>
      <c r="F286" s="11" t="s">
        <v>1446</v>
      </c>
      <c r="G286" s="11" t="s">
        <v>1447</v>
      </c>
      <c r="H286" s="12"/>
      <c r="I286" s="9" t="s">
        <v>37</v>
      </c>
      <c r="J286" s="16" t="s">
        <v>92</v>
      </c>
      <c r="K286" s="12" t="s">
        <v>1448</v>
      </c>
      <c r="L286" s="12" t="s">
        <v>1449</v>
      </c>
      <c r="M286" s="9" t="s">
        <v>41</v>
      </c>
      <c r="N286" s="12" t="s">
        <v>1410</v>
      </c>
      <c r="O286" s="11" t="s">
        <v>1411</v>
      </c>
      <c r="P286" s="23"/>
      <c r="Q286" s="16"/>
      <c r="R286" s="23"/>
      <c r="S286" s="23"/>
      <c r="T286" s="23"/>
      <c r="U286" s="23"/>
      <c r="V286" s="23"/>
      <c r="W286" s="23"/>
      <c r="X286" s="16"/>
      <c r="Y286" s="9" t="s">
        <v>44</v>
      </c>
      <c r="Z286" s="13" t="str">
        <f t="shared" si="1"/>
        <v>{"id":"M4-NyO-45b-A-2-BR","stimulus":"&lt;p&gt;Antes de iniciar uma viagem, Lucas encheu o tanque do carro com {{T1}} litros e {{T2}} décimos de litro de gasolina. Escreva este número decimal.&lt;/p&gt;","template":"&lt;p&gt;Ele encheu o tanque com {{response}} l de gasolina.&lt;/p&gt;","hint":"&lt;p&gt;A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AA286" s="12" t="s">
        <v>1450</v>
      </c>
      <c r="AB286" s="14" t="str">
        <f t="shared" si="2"/>
        <v>M4-NyO-45b-A-2</v>
      </c>
      <c r="AC286" s="14" t="str">
        <f t="shared" si="3"/>
        <v>M4-NyO-45b-A-2-BR</v>
      </c>
      <c r="AD286" s="7" t="s">
        <v>261</v>
      </c>
      <c r="AE286" s="16"/>
      <c r="AF286" s="16" t="s">
        <v>46</v>
      </c>
      <c r="AG286" s="7" t="s">
        <v>47</v>
      </c>
    </row>
    <row r="287" ht="75.0" customHeight="1">
      <c r="A287" s="9" t="s">
        <v>1425</v>
      </c>
      <c r="B287" s="12" t="s">
        <v>1426</v>
      </c>
      <c r="C287" s="9" t="s">
        <v>67</v>
      </c>
      <c r="D287" s="10" t="s">
        <v>35</v>
      </c>
      <c r="E287" s="9"/>
      <c r="F287" s="12" t="s">
        <v>1451</v>
      </c>
      <c r="G287" s="11" t="s">
        <v>1452</v>
      </c>
      <c r="H287" s="12"/>
      <c r="I287" s="9" t="s">
        <v>37</v>
      </c>
      <c r="J287" s="16" t="s">
        <v>92</v>
      </c>
      <c r="K287" s="12" t="s">
        <v>1453</v>
      </c>
      <c r="L287" s="12" t="s">
        <v>1454</v>
      </c>
      <c r="M287" s="9" t="s">
        <v>41</v>
      </c>
      <c r="N287" s="12" t="s">
        <v>1410</v>
      </c>
      <c r="O287" s="11" t="s">
        <v>1411</v>
      </c>
      <c r="P287" s="23"/>
      <c r="Q287" s="16"/>
      <c r="R287" s="23"/>
      <c r="S287" s="23"/>
      <c r="T287" s="23"/>
      <c r="U287" s="23"/>
      <c r="V287" s="23"/>
      <c r="W287" s="23"/>
      <c r="X287" s="16"/>
      <c r="Y287" s="9" t="s">
        <v>44</v>
      </c>
      <c r="Z287" s="13" t="str">
        <f t="shared" si="1"/>
        <v>{"id":"M4-NyO-45b-A-3-BR","stimulus":"&lt;p&gt;Durante as férias dele, Sidnei observou que a distância do aeroporto ao hotel em que ele estava hospedado era de {{T1}} quilômetros e {{T2}} centésimos de quilômetro. Escreva este número decimal.&lt;/p&gt;","template":"&lt;p&gt;A distância era de {{response}} km.&lt;/p&gt;","hint":"&lt;p&gt;A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v>
      </c>
      <c r="AA287" s="12" t="s">
        <v>1455</v>
      </c>
      <c r="AB287" s="14" t="str">
        <f t="shared" si="2"/>
        <v>M4-NyO-45b-A-3</v>
      </c>
      <c r="AC287" s="14" t="str">
        <f t="shared" si="3"/>
        <v>M4-NyO-45b-A-3-BR</v>
      </c>
      <c r="AD287" s="7" t="s">
        <v>261</v>
      </c>
      <c r="AE287" s="16"/>
      <c r="AF287" s="16" t="s">
        <v>46</v>
      </c>
      <c r="AG287" s="7" t="s">
        <v>47</v>
      </c>
    </row>
    <row r="288" ht="75.0" customHeight="1">
      <c r="A288" s="9" t="s">
        <v>1456</v>
      </c>
      <c r="B288" s="12" t="s">
        <v>1457</v>
      </c>
      <c r="C288" s="9" t="s">
        <v>34</v>
      </c>
      <c r="D288" s="10" t="s">
        <v>35</v>
      </c>
      <c r="E288" s="9"/>
      <c r="F288" s="11" t="s">
        <v>1458</v>
      </c>
      <c r="G288" s="12"/>
      <c r="H288" s="12"/>
      <c r="I288" s="9" t="s">
        <v>37</v>
      </c>
      <c r="J288" s="16" t="s">
        <v>110</v>
      </c>
      <c r="K288" s="11" t="s">
        <v>1459</v>
      </c>
      <c r="L288" s="12" t="s">
        <v>1460</v>
      </c>
      <c r="M288" s="9" t="s">
        <v>41</v>
      </c>
      <c r="N288" s="12" t="s">
        <v>1461</v>
      </c>
      <c r="O288" s="11" t="s">
        <v>1462</v>
      </c>
      <c r="P288" s="23"/>
      <c r="Q288" s="16"/>
      <c r="R288" s="23"/>
      <c r="S288" s="23"/>
      <c r="T288" s="23"/>
      <c r="U288" s="23"/>
      <c r="V288" s="23"/>
      <c r="W288" s="23"/>
      <c r="X288" s="16"/>
      <c r="Y288" s="9" t="s">
        <v>44</v>
      </c>
      <c r="Z288" s="13" t="str">
        <f t="shared" si="1"/>
        <v>{"id":"M4-NyO-29a-I-1-BR","stimulus":"&lt;p&gt;Indique se as decomposições estão corretas ou incorretas.&lt;/p&gt;","hint":"&lt;p&gt;Um número decimal pode ser decomposto como a soma de suas partes, incluindo inteira e decimais.&lt;/p&gt;","feedback":"&lt;p&gt;Um número decimal pode ser decomposto como a soma de suas partes, incluindo inteira e decimais.&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round({{Q1}}+{{Q2}}/10+{{Q3}}/100+{{Q4}}/1000, 3)","temp":true},{"name":"T2","label":"{{function}}","function":"Lemonlib.round({{Q5}}+{{Q6}}/10+{{Q7}}/100+{{Q8}}/1000, 3)","temp":true},{"name":"T3","label":"{{function}}","function":"Lemonlib.round({{Q3}}+{{Q1}}/10+{{Q8}}/100+{{Q5}}/1000, 3)","temp":true},{"name":"T4","label":"{{function}}","function":"Lemonlib.round({{Q8}}+{{Q2}}/10+{{Q7}}/100+{{Q6}}/1000, 3)","temp":true},{"name":"T5","label":"{{function}}","function":"Lemonlib.round({{Q4}}+{{Q6}}/10+{{Q7}}/100+{{Q2}}/1000, 3)","temp":true},{"name":"A1","label":"{{T1}} = {{Q1}} unidades + {{Q2}} décimos + {{Q3}} centésimos + {{Q4}} milésimos"},{"name":"A2","label":"{{T2}} = {{Q5}} unidades + {{Q6}} décimos + {{Q7}} centésimos + {{Q8}} milésimos"},{"name":"A3","label":"{{T3}} = {{Q3}} unidades + {{Q4}} décimos + {{Q8}} centésimos + {{Q5}} milésimos","incorrect":true,"feedback":"{{T3}} tem {{Q1}} décimos."},{"name":"A4","label":"{{T4}} = {{Q8}} unidades + {{Q2}} décimos + {{Q7}} centésimos + {{Q1}} milésimos","incorrect":true,"feedback":"{{T4}} tem {{Q6}} milésimos."},{"name":"A5","label":"{{T5}} = {{Q4}} unidades + {{Q6}} décimos + {{Q4}} centésimos + {{Q2}} milésimos","incorrect":true,"feedback":"{{T5}} tem {{Q7}} centésimos."}],"uniques":true},"algorithm":{"name":"trueFalse","template":"Choice matrix – inline","params":{"countCorrect":1,"countIncorrect":2,"showCheckIcon":false,"options":["Correta","Incorreta"]}}}</v>
      </c>
      <c r="AA288" s="12" t="s">
        <v>1463</v>
      </c>
      <c r="AB288" s="14" t="str">
        <f t="shared" si="2"/>
        <v>M4-NyO-29a-I-1</v>
      </c>
      <c r="AC288" s="14" t="str">
        <f t="shared" si="3"/>
        <v>M4-NyO-29a-I-1-BR</v>
      </c>
      <c r="AD288" s="7" t="s">
        <v>261</v>
      </c>
      <c r="AE288" s="16"/>
      <c r="AF288" s="16" t="s">
        <v>46</v>
      </c>
      <c r="AG288" s="7" t="s">
        <v>47</v>
      </c>
    </row>
    <row r="289" ht="75.0" customHeight="1">
      <c r="A289" s="9" t="s">
        <v>1456</v>
      </c>
      <c r="B289" s="12" t="s">
        <v>1457</v>
      </c>
      <c r="C289" s="9" t="s">
        <v>48</v>
      </c>
      <c r="D289" s="10" t="s">
        <v>35</v>
      </c>
      <c r="E289" s="9"/>
      <c r="F289" s="12" t="s">
        <v>1464</v>
      </c>
      <c r="G289" s="12" t="s">
        <v>1465</v>
      </c>
      <c r="H289" s="12"/>
      <c r="I289" s="9" t="s">
        <v>37</v>
      </c>
      <c r="J289" s="9" t="s">
        <v>92</v>
      </c>
      <c r="K289" s="12" t="s">
        <v>1466</v>
      </c>
      <c r="L289" s="12" t="s">
        <v>1467</v>
      </c>
      <c r="M289" s="9" t="s">
        <v>41</v>
      </c>
      <c r="N289" s="12" t="s">
        <v>1461</v>
      </c>
      <c r="O289" s="11" t="s">
        <v>1468</v>
      </c>
      <c r="P289" s="23"/>
      <c r="Q289" s="16"/>
      <c r="R289" s="21"/>
      <c r="S289" s="21"/>
      <c r="T289" s="21"/>
      <c r="U289" s="21"/>
      <c r="V289" s="21"/>
      <c r="W289" s="21"/>
      <c r="X289" s="24"/>
      <c r="Y289" s="9" t="s">
        <v>44</v>
      </c>
      <c r="Z289" s="13" t="str">
        <f t="shared" si="1"/>
        <v>{"id":"M4-NyO-29a-E-1-BR","stimulus":"&lt;p&gt;Escreva a parte inteira e as partes decimais que formam o número {{T1}}.&lt;/p&gt;","template":"&lt;p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3)","temp":true},{"name":"A1","label":"{{function}}","function":"{{Q1}}"},{"name":"A2","label":"{{function}}","function":"{{Q2}}"},{"name":"A3","label":"{{function}}","function":"{{Q3}}"}],"uniques":true},"algorithm":{"name":"calculateOperation","params":{"method":"equivLiteral","keyboard":"INTERMEDIATE"}}}</v>
      </c>
      <c r="AA289" s="11" t="s">
        <v>1469</v>
      </c>
      <c r="AB289" s="14" t="str">
        <f t="shared" si="2"/>
        <v>M4-NyO-29a-E-1</v>
      </c>
      <c r="AC289" s="14" t="str">
        <f t="shared" si="3"/>
        <v>M4-NyO-29a-E-1-BR</v>
      </c>
      <c r="AD289" s="7" t="s">
        <v>261</v>
      </c>
      <c r="AE289" s="16"/>
      <c r="AF289" s="16" t="s">
        <v>46</v>
      </c>
      <c r="AG289" s="7" t="s">
        <v>47</v>
      </c>
    </row>
    <row r="290" ht="75.0" customHeight="1">
      <c r="A290" s="9" t="s">
        <v>1456</v>
      </c>
      <c r="B290" s="12" t="s">
        <v>1457</v>
      </c>
      <c r="C290" s="9" t="s">
        <v>48</v>
      </c>
      <c r="D290" s="10" t="s">
        <v>35</v>
      </c>
      <c r="E290" s="9"/>
      <c r="F290" s="12" t="s">
        <v>1464</v>
      </c>
      <c r="G290" s="12" t="s">
        <v>1470</v>
      </c>
      <c r="H290" s="12"/>
      <c r="I290" s="9" t="s">
        <v>37</v>
      </c>
      <c r="J290" s="9" t="s">
        <v>92</v>
      </c>
      <c r="K290" s="12" t="s">
        <v>1471</v>
      </c>
      <c r="L290" s="12" t="s">
        <v>1472</v>
      </c>
      <c r="M290" s="9" t="s">
        <v>41</v>
      </c>
      <c r="N290" s="12" t="s">
        <v>1461</v>
      </c>
      <c r="O290" s="11" t="s">
        <v>1468</v>
      </c>
      <c r="P290" s="23"/>
      <c r="Q290" s="16"/>
      <c r="R290" s="21"/>
      <c r="S290" s="21"/>
      <c r="T290" s="21"/>
      <c r="U290" s="21"/>
      <c r="V290" s="21"/>
      <c r="W290" s="21"/>
      <c r="X290" s="24"/>
      <c r="Y290" s="9" t="s">
        <v>44</v>
      </c>
      <c r="Z290" s="13" t="str">
        <f t="shared" si="1"/>
        <v>{"id":"M4-NyO-29a-E-2-BR","stimulus":"&lt;p&gt;Escreva a parte inteira e as partes decimais que formam o número {{T1}}.&lt;/p&gt;","template":"&lt;p style=\"text-align: center\"&gt;{{T1}} = unidades + décimos + centésimos + milésimos&lt;/p&gt;&lt;p style=\"text-align: center\"&gt;{{T1}} = {{response}}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name":"Q4","label":null,"min":1,"max":9,"step":1}],"calculated":[{"name":"T1","label":"{{function}}","function":"Lemonlib.round({{Q1}}+{{Q2}}/10+{{Q3}}/100+{{Q4}}/1000, 3)","temp":true},{"name":"A1","label":"{{function}}","function":"{{Q1}}"},{"name":"A2","label":"{{function}}","function":"{{Q2}}"},{"name":"A3","label":"{{function}}","function":"{{Q3}}"},{"name":"A4","label":"{{function}}","function":"{{Q4}}"}],"uniques":true},"algorithm":{"name":"calculateOperation","params":{"method":"equivLiteral","keyboard":"INTERMEDIATE"}}}</v>
      </c>
      <c r="AA290" s="11" t="s">
        <v>1473</v>
      </c>
      <c r="AB290" s="14" t="str">
        <f t="shared" si="2"/>
        <v>M4-NyO-29a-E-2</v>
      </c>
      <c r="AC290" s="14" t="str">
        <f t="shared" si="3"/>
        <v>M4-NyO-29a-E-2-BR</v>
      </c>
      <c r="AD290" s="7" t="s">
        <v>261</v>
      </c>
      <c r="AE290" s="16"/>
      <c r="AF290" s="16" t="s">
        <v>46</v>
      </c>
      <c r="AG290" s="7" t="s">
        <v>47</v>
      </c>
    </row>
    <row r="291" ht="75.0" customHeight="1">
      <c r="A291" s="9" t="s">
        <v>1456</v>
      </c>
      <c r="B291" s="12" t="s">
        <v>1457</v>
      </c>
      <c r="C291" s="9" t="s">
        <v>67</v>
      </c>
      <c r="D291" s="10" t="s">
        <v>35</v>
      </c>
      <c r="E291" s="9"/>
      <c r="F291" s="11" t="s">
        <v>1474</v>
      </c>
      <c r="G291" s="12" t="s">
        <v>1465</v>
      </c>
      <c r="H291" s="12"/>
      <c r="I291" s="9" t="s">
        <v>37</v>
      </c>
      <c r="J291" s="9" t="s">
        <v>92</v>
      </c>
      <c r="K291" s="12" t="s">
        <v>1466</v>
      </c>
      <c r="L291" s="12" t="s">
        <v>1467</v>
      </c>
      <c r="M291" s="9" t="s">
        <v>41</v>
      </c>
      <c r="N291" s="12" t="s">
        <v>1461</v>
      </c>
      <c r="O291" s="11" t="s">
        <v>1468</v>
      </c>
      <c r="P291" s="23"/>
      <c r="Q291" s="16"/>
      <c r="R291" s="23"/>
      <c r="S291" s="23"/>
      <c r="T291" s="23"/>
      <c r="U291" s="23"/>
      <c r="V291" s="23"/>
      <c r="W291" s="23"/>
      <c r="X291" s="16"/>
      <c r="Y291" s="9" t="s">
        <v>44</v>
      </c>
      <c r="Z291" s="13" t="str">
        <f t="shared" si="1"/>
        <v>{"id":"M4-NyO-29a-A-1-BR","stimulus":"&lt;p&gt;Os pais de Matheus compraram {{T1}} kg de frutas no supermercado.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AA291" s="11" t="s">
        <v>1475</v>
      </c>
      <c r="AB291" s="14" t="str">
        <f t="shared" si="2"/>
        <v>M4-NyO-29a-A-1</v>
      </c>
      <c r="AC291" s="14" t="str">
        <f t="shared" si="3"/>
        <v>M4-NyO-29a-A-1-BR</v>
      </c>
      <c r="AD291" s="7" t="s">
        <v>261</v>
      </c>
      <c r="AE291" s="16"/>
      <c r="AF291" s="16" t="s">
        <v>46</v>
      </c>
      <c r="AG291" s="7" t="s">
        <v>47</v>
      </c>
    </row>
    <row r="292" ht="75.0" customHeight="1">
      <c r="A292" s="9" t="s">
        <v>1456</v>
      </c>
      <c r="B292" s="12" t="s">
        <v>1457</v>
      </c>
      <c r="C292" s="9" t="s">
        <v>67</v>
      </c>
      <c r="D292" s="10" t="s">
        <v>35</v>
      </c>
      <c r="E292" s="9"/>
      <c r="F292" s="12" t="s">
        <v>1476</v>
      </c>
      <c r="G292" s="12" t="s">
        <v>1465</v>
      </c>
      <c r="H292" s="12"/>
      <c r="I292" s="9" t="s">
        <v>37</v>
      </c>
      <c r="J292" s="9" t="s">
        <v>92</v>
      </c>
      <c r="K292" s="12" t="s">
        <v>1466</v>
      </c>
      <c r="L292" s="12" t="s">
        <v>1467</v>
      </c>
      <c r="M292" s="9" t="s">
        <v>41</v>
      </c>
      <c r="N292" s="12" t="s">
        <v>1461</v>
      </c>
      <c r="O292" s="11" t="s">
        <v>1468</v>
      </c>
      <c r="P292" s="23"/>
      <c r="Q292" s="16"/>
      <c r="R292" s="23"/>
      <c r="S292" s="23"/>
      <c r="T292" s="23"/>
      <c r="U292" s="23"/>
      <c r="V292" s="23"/>
      <c r="W292" s="23"/>
      <c r="X292" s="16"/>
      <c r="Y292" s="9" t="s">
        <v>44</v>
      </c>
      <c r="Z292" s="13" t="str">
        <f t="shared" si="1"/>
        <v>{"id":"M4-NyO-29a-A-2-BR","stimulus":"&lt;p&gt;Em sua última corrida, Emílio correu {{T1}} km.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AA292" s="11" t="s">
        <v>1477</v>
      </c>
      <c r="AB292" s="14" t="str">
        <f t="shared" si="2"/>
        <v>M4-NyO-29a-A-2</v>
      </c>
      <c r="AC292" s="14" t="str">
        <f t="shared" si="3"/>
        <v>M4-NyO-29a-A-2-BR</v>
      </c>
      <c r="AD292" s="7" t="s">
        <v>261</v>
      </c>
      <c r="AE292" s="16"/>
      <c r="AF292" s="16" t="s">
        <v>46</v>
      </c>
      <c r="AG292" s="7" t="s">
        <v>47</v>
      </c>
    </row>
    <row r="293" ht="75.0" customHeight="1">
      <c r="A293" s="9" t="s">
        <v>1456</v>
      </c>
      <c r="B293" s="12" t="s">
        <v>1457</v>
      </c>
      <c r="C293" s="9" t="s">
        <v>67</v>
      </c>
      <c r="D293" s="10" t="s">
        <v>35</v>
      </c>
      <c r="E293" s="9"/>
      <c r="F293" s="12" t="s">
        <v>1478</v>
      </c>
      <c r="G293" s="12" t="s">
        <v>1465</v>
      </c>
      <c r="H293" s="12"/>
      <c r="I293" s="9" t="s">
        <v>37</v>
      </c>
      <c r="J293" s="9" t="s">
        <v>92</v>
      </c>
      <c r="K293" s="12" t="s">
        <v>1466</v>
      </c>
      <c r="L293" s="12" t="s">
        <v>1467</v>
      </c>
      <c r="M293" s="9" t="s">
        <v>41</v>
      </c>
      <c r="N293" s="12" t="s">
        <v>1461</v>
      </c>
      <c r="O293" s="11" t="s">
        <v>1468</v>
      </c>
      <c r="P293" s="23"/>
      <c r="Q293" s="16"/>
      <c r="R293" s="38"/>
      <c r="S293" s="38"/>
      <c r="T293" s="38"/>
      <c r="U293" s="21"/>
      <c r="V293" s="38"/>
      <c r="W293" s="38"/>
      <c r="X293" s="16"/>
      <c r="Y293" s="9" t="s">
        <v>44</v>
      </c>
      <c r="Z293" s="13" t="str">
        <f t="shared" si="1"/>
        <v>{"id":"M4-NyO-29a-A-3-BR","stimulus":"&lt;p&gt;Paula pagou R$ {{T1}} em algumas trufas que ela comprou.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AA293" s="11" t="s">
        <v>1479</v>
      </c>
      <c r="AB293" s="14" t="str">
        <f t="shared" si="2"/>
        <v>M4-NyO-29a-A-3</v>
      </c>
      <c r="AC293" s="14" t="str">
        <f t="shared" si="3"/>
        <v>M4-NyO-29a-A-3-BR</v>
      </c>
      <c r="AD293" s="7" t="s">
        <v>261</v>
      </c>
      <c r="AE293" s="16"/>
      <c r="AF293" s="16" t="s">
        <v>46</v>
      </c>
      <c r="AG293" s="7" t="s">
        <v>47</v>
      </c>
    </row>
    <row r="294" ht="75.0" customHeight="1">
      <c r="A294" s="9" t="s">
        <v>1480</v>
      </c>
      <c r="B294" s="12" t="s">
        <v>1481</v>
      </c>
      <c r="C294" s="9" t="s">
        <v>34</v>
      </c>
      <c r="D294" s="10" t="s">
        <v>35</v>
      </c>
      <c r="E294" s="9"/>
      <c r="F294" s="12" t="s">
        <v>1482</v>
      </c>
      <c r="G294" s="12" t="s">
        <v>1483</v>
      </c>
      <c r="H294" s="12"/>
      <c r="I294" s="16" t="s">
        <v>37</v>
      </c>
      <c r="J294" s="9" t="s">
        <v>591</v>
      </c>
      <c r="K294" s="12" t="s">
        <v>1484</v>
      </c>
      <c r="L294" s="12" t="s">
        <v>1485</v>
      </c>
      <c r="M294" s="16" t="s">
        <v>41</v>
      </c>
      <c r="N294" s="24" t="s">
        <v>1486</v>
      </c>
      <c r="O294" s="11" t="s">
        <v>1487</v>
      </c>
      <c r="P294" s="23"/>
      <c r="Q294" s="16"/>
      <c r="R294" s="23"/>
      <c r="S294" s="23"/>
      <c r="T294" s="23"/>
      <c r="U294" s="23"/>
      <c r="V294" s="23"/>
      <c r="W294" s="23"/>
      <c r="X294" s="16"/>
      <c r="Y294" s="9" t="s">
        <v>44</v>
      </c>
      <c r="Z294" s="13" t="str">
        <f t="shared" si="1"/>
        <v>{"id":"M4-NyO-30a-I-1-BR","stimulus":"&lt;p&gt;Arraste os números para que seja satisfeita a seguinte comparação.&lt;/p&gt;","template":"&lt;div style=\"display:flex; justify-content:center;\"&gt;&lt;p&gt;{{response}} &gt;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2)","temp":true},{"name":"A1","label":"{{function}}","function":"math.max({{T1}}, {{T2}})"},{"name":"A2","label":"{{function}}","function":"math.min({{T1}}, {{T2}})"}],"uniques":true},"algorithm":{"name":"calculateOperation","template":"Cloze with drag &amp; drop","params":{"keyboard":"INTERMEDIATE"}}}</v>
      </c>
      <c r="AA294" s="12" t="s">
        <v>1488</v>
      </c>
      <c r="AB294" s="14" t="str">
        <f t="shared" si="2"/>
        <v>M4-NyO-30a-I-1</v>
      </c>
      <c r="AC294" s="14" t="str">
        <f t="shared" si="3"/>
        <v>M4-NyO-30a-I-1-BR</v>
      </c>
      <c r="AD294" s="7" t="s">
        <v>261</v>
      </c>
      <c r="AE294" s="16"/>
      <c r="AF294" s="16" t="s">
        <v>46</v>
      </c>
      <c r="AG294" s="7" t="s">
        <v>47</v>
      </c>
    </row>
    <row r="295" ht="75.0" customHeight="1">
      <c r="A295" s="9" t="s">
        <v>1480</v>
      </c>
      <c r="B295" s="12" t="s">
        <v>1481</v>
      </c>
      <c r="C295" s="9" t="s">
        <v>34</v>
      </c>
      <c r="D295" s="10" t="s">
        <v>35</v>
      </c>
      <c r="E295" s="9"/>
      <c r="F295" s="12" t="s">
        <v>1482</v>
      </c>
      <c r="G295" s="12" t="s">
        <v>1489</v>
      </c>
      <c r="H295" s="12"/>
      <c r="I295" s="16" t="s">
        <v>37</v>
      </c>
      <c r="J295" s="9" t="s">
        <v>591</v>
      </c>
      <c r="K295" s="12" t="s">
        <v>1484</v>
      </c>
      <c r="L295" s="12" t="s">
        <v>1490</v>
      </c>
      <c r="M295" s="16" t="s">
        <v>41</v>
      </c>
      <c r="N295" s="24" t="s">
        <v>1486</v>
      </c>
      <c r="O295" s="11" t="s">
        <v>1487</v>
      </c>
      <c r="P295" s="23"/>
      <c r="Q295" s="16"/>
      <c r="R295" s="23"/>
      <c r="S295" s="23"/>
      <c r="T295" s="23"/>
      <c r="U295" s="23"/>
      <c r="V295" s="23"/>
      <c r="W295" s="23"/>
      <c r="X295" s="16"/>
      <c r="Y295" s="9" t="s">
        <v>44</v>
      </c>
      <c r="Z295" s="13" t="str">
        <f t="shared" si="1"/>
        <v>{"id":"M4-NyO-30a-I-2-BR","stimulus":"&lt;p&gt;Arraste os números para que seja satisfeita a seguinte comparação.&lt;/p&gt;","template":"&lt;div style=\"display:flex; justify-content:center;\"&gt;&lt;p&gt;{{response}} &lt;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2)","temp":true},{"name":"A1","label":"{{function}}","function":"math.min({{T1}}, {{T2}})"},{"name":"A2","label":"{{function}}","function":"math.max({{T1}}, {{T2}})"}],"uniques":true},"algorithm":{"name":"calculateOperation","template":"Cloze with drag &amp; drop","params":{"keyboard":"INTERMEDIATE"}}}</v>
      </c>
      <c r="AA295" s="12" t="s">
        <v>1491</v>
      </c>
      <c r="AB295" s="14" t="str">
        <f t="shared" si="2"/>
        <v>M4-NyO-30a-I-2</v>
      </c>
      <c r="AC295" s="14" t="str">
        <f t="shared" si="3"/>
        <v>M4-NyO-30a-I-2-BR</v>
      </c>
      <c r="AD295" s="7" t="s">
        <v>261</v>
      </c>
      <c r="AE295" s="16"/>
      <c r="AF295" s="16" t="s">
        <v>46</v>
      </c>
      <c r="AG295" s="7" t="s">
        <v>47</v>
      </c>
    </row>
    <row r="296" ht="75.0" customHeight="1">
      <c r="A296" s="9" t="s">
        <v>1480</v>
      </c>
      <c r="B296" s="12" t="s">
        <v>1481</v>
      </c>
      <c r="C296" s="9" t="s">
        <v>48</v>
      </c>
      <c r="D296" s="10" t="s">
        <v>35</v>
      </c>
      <c r="E296" s="9"/>
      <c r="F296" s="11" t="s">
        <v>1492</v>
      </c>
      <c r="G296" s="12"/>
      <c r="H296" s="12"/>
      <c r="I296" s="16" t="s">
        <v>37</v>
      </c>
      <c r="J296" s="9" t="s">
        <v>1361</v>
      </c>
      <c r="K296" s="12" t="s">
        <v>1493</v>
      </c>
      <c r="L296" s="12" t="s">
        <v>1494</v>
      </c>
      <c r="M296" s="16" t="s">
        <v>41</v>
      </c>
      <c r="N296" s="24" t="s">
        <v>1486</v>
      </c>
      <c r="O296" s="11" t="s">
        <v>1487</v>
      </c>
      <c r="P296" s="23"/>
      <c r="Q296" s="16"/>
      <c r="R296" s="23"/>
      <c r="S296" s="23"/>
      <c r="T296" s="23"/>
      <c r="U296" s="23"/>
      <c r="V296" s="23"/>
      <c r="W296" s="23"/>
      <c r="X296" s="16"/>
      <c r="Y296" s="9" t="s">
        <v>44</v>
      </c>
      <c r="Z296" s="13" t="str">
        <f t="shared" si="1"/>
        <v>{"id":"M4-NyO-30a-E-1-BR","stimulus":"&lt;p&gt;Arraste e ordene os seguintes números do maior para o menor.&lt;/p&gt;","template":"&lt;p style=\"text-align:center;\"&gt;{{response}} &gt; {{response}} &gt;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2)","temp":true},{"name":"A1","label":"{{function}}","function":"{{T5}}"},{"name":"A2","label":"{{function}}","function":"{{T6}}"},{"name":"A3","label":"{{function}}","function":"{{T4}}"}],"uniques":true},"algorithm":{"name":"calculateOperation","template":"Cloze with drag &amp; drop","params":{"keyboard":"INTERMEDIATE"}}}</v>
      </c>
      <c r="AA296" s="12" t="s">
        <v>1495</v>
      </c>
      <c r="AB296" s="14" t="str">
        <f t="shared" si="2"/>
        <v>M4-NyO-30a-E-1</v>
      </c>
      <c r="AC296" s="14" t="str">
        <f t="shared" si="3"/>
        <v>M4-NyO-30a-E-1-BR</v>
      </c>
      <c r="AD296" s="7" t="s">
        <v>261</v>
      </c>
      <c r="AE296" s="16"/>
      <c r="AF296" s="16" t="s">
        <v>46</v>
      </c>
      <c r="AG296" s="7" t="s">
        <v>47</v>
      </c>
    </row>
    <row r="297" ht="75.0" customHeight="1">
      <c r="A297" s="9" t="s">
        <v>1480</v>
      </c>
      <c r="B297" s="12" t="s">
        <v>1481</v>
      </c>
      <c r="C297" s="9" t="s">
        <v>48</v>
      </c>
      <c r="D297" s="10" t="s">
        <v>35</v>
      </c>
      <c r="E297" s="9"/>
      <c r="F297" s="12" t="s">
        <v>1496</v>
      </c>
      <c r="G297" s="12"/>
      <c r="H297" s="12"/>
      <c r="I297" s="16" t="s">
        <v>37</v>
      </c>
      <c r="J297" s="9" t="s">
        <v>1361</v>
      </c>
      <c r="K297" s="12" t="s">
        <v>1493</v>
      </c>
      <c r="L297" s="12" t="s">
        <v>1494</v>
      </c>
      <c r="M297" s="16" t="s">
        <v>41</v>
      </c>
      <c r="N297" s="24" t="s">
        <v>1486</v>
      </c>
      <c r="O297" s="11" t="s">
        <v>1487</v>
      </c>
      <c r="P297" s="23"/>
      <c r="Q297" s="16"/>
      <c r="R297" s="23"/>
      <c r="S297" s="23"/>
      <c r="T297" s="23"/>
      <c r="U297" s="23"/>
      <c r="V297" s="23"/>
      <c r="W297" s="23"/>
      <c r="X297" s="16"/>
      <c r="Y297" s="9" t="s">
        <v>44</v>
      </c>
      <c r="Z297" s="13" t="str">
        <f t="shared" si="1"/>
        <v>{"id":"M4-NyO-30a-E-2-BR","stimulus":"&lt;p&gt;Arraste e ordene os seguintes números do menor para o maior.&lt;/p&gt;","template":"&lt;p style=\"text-align:center;\"&gt;{{response}} &lt; {{response}} &lt;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2)","temp":true},{"name":"A1","label":"{{function}}","function":"{{T4}}"},{"name":"A2","label":"{{function}}","function":"{{T6}}"},{"name":"A3","label":"{{function}}","function":"{{T5}}"}],"uniques":true},"algorithm":{"name":"calculateOperation","template":"Cloze with drag &amp; drop","params":{"keyboard":"INTERMEDIATE"}}}</v>
      </c>
      <c r="AA297" s="12" t="s">
        <v>1497</v>
      </c>
      <c r="AB297" s="14" t="str">
        <f t="shared" si="2"/>
        <v>M4-NyO-30a-E-2</v>
      </c>
      <c r="AC297" s="14" t="str">
        <f t="shared" si="3"/>
        <v>M4-NyO-30a-E-2-BR</v>
      </c>
      <c r="AD297" s="7" t="s">
        <v>261</v>
      </c>
      <c r="AE297" s="16"/>
      <c r="AF297" s="16" t="s">
        <v>46</v>
      </c>
      <c r="AG297" s="7" t="s">
        <v>47</v>
      </c>
    </row>
    <row r="298" ht="75.0" customHeight="1">
      <c r="A298" s="9" t="s">
        <v>1480</v>
      </c>
      <c r="B298" s="12" t="s">
        <v>1481</v>
      </c>
      <c r="C298" s="9" t="s">
        <v>67</v>
      </c>
      <c r="D298" s="10" t="s">
        <v>35</v>
      </c>
      <c r="E298" s="9"/>
      <c r="F298" s="12" t="s">
        <v>1498</v>
      </c>
      <c r="G298" s="12" t="s">
        <v>1483</v>
      </c>
      <c r="H298" s="12"/>
      <c r="I298" s="9" t="s">
        <v>37</v>
      </c>
      <c r="J298" s="9" t="s">
        <v>591</v>
      </c>
      <c r="K298" s="12" t="s">
        <v>1499</v>
      </c>
      <c r="L298" s="12" t="s">
        <v>1500</v>
      </c>
      <c r="M298" s="9" t="s">
        <v>41</v>
      </c>
      <c r="N298" s="24" t="s">
        <v>1486</v>
      </c>
      <c r="O298" s="11" t="s">
        <v>1487</v>
      </c>
      <c r="P298" s="23"/>
      <c r="Q298" s="16"/>
      <c r="R298" s="23"/>
      <c r="S298" s="23"/>
      <c r="T298" s="23"/>
      <c r="U298" s="21"/>
      <c r="V298" s="21"/>
      <c r="W298" s="23"/>
      <c r="X298" s="16"/>
      <c r="Y298" s="9" t="s">
        <v>44</v>
      </c>
      <c r="Z298" s="13" t="str">
        <f t="shared" si="1"/>
        <v>{"id":"M4-NyO-30a-A-1-BR","stimulus":"&lt;p&gt;Em uma corrida, Marta alcançou a linha de chegada em {{T1}} s e Abel em {{T2}} s. Arraste os tempos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2)","temp":true},{"name":"A1","label":"{{function}}","function":"math.max({{T1}}, {{T2}})"},{"name":"A2","label":"{{function}}","function":"math.min({{T1}}, {{T2}})"}],"uniques":true},"algorithm":{"name":"calculateOperation","template":"Cloze with drag &amp; drop","params":{"keyboard":"INTERMEDIATE"}}}</v>
      </c>
      <c r="AA298" s="12" t="s">
        <v>1501</v>
      </c>
      <c r="AB298" s="14" t="str">
        <f t="shared" si="2"/>
        <v>M4-NyO-30a-A-1</v>
      </c>
      <c r="AC298" s="14" t="str">
        <f t="shared" si="3"/>
        <v>M4-NyO-30a-A-1-BR</v>
      </c>
      <c r="AD298" s="7" t="s">
        <v>261</v>
      </c>
      <c r="AE298" s="16"/>
      <c r="AF298" s="16" t="s">
        <v>46</v>
      </c>
      <c r="AG298" s="7" t="s">
        <v>47</v>
      </c>
    </row>
    <row r="299" ht="75.0" customHeight="1">
      <c r="A299" s="9" t="s">
        <v>1480</v>
      </c>
      <c r="B299" s="12" t="s">
        <v>1481</v>
      </c>
      <c r="C299" s="9" t="s">
        <v>67</v>
      </c>
      <c r="D299" s="10" t="s">
        <v>35</v>
      </c>
      <c r="E299" s="9"/>
      <c r="F299" s="11" t="s">
        <v>1502</v>
      </c>
      <c r="G299" s="12" t="s">
        <v>1489</v>
      </c>
      <c r="H299" s="12"/>
      <c r="I299" s="9" t="s">
        <v>37</v>
      </c>
      <c r="J299" s="9" t="s">
        <v>591</v>
      </c>
      <c r="K299" s="12" t="s">
        <v>1499</v>
      </c>
      <c r="L299" s="12" t="s">
        <v>1503</v>
      </c>
      <c r="M299" s="9" t="s">
        <v>41</v>
      </c>
      <c r="N299" s="24" t="s">
        <v>1486</v>
      </c>
      <c r="O299" s="11" t="s">
        <v>1487</v>
      </c>
      <c r="P299" s="23"/>
      <c r="Q299" s="16"/>
      <c r="R299" s="23"/>
      <c r="S299" s="23"/>
      <c r="T299" s="23"/>
      <c r="U299" s="21"/>
      <c r="V299" s="21"/>
      <c r="W299" s="23"/>
      <c r="X299" s="16"/>
      <c r="Y299" s="9" t="s">
        <v>44</v>
      </c>
      <c r="Z299" s="13" t="str">
        <f t="shared" si="1"/>
        <v>{"id":"M4-NyO-30a-A-2-BR","stimulus":"&lt;p&gt;Federico trouxe {{T1}} kg de carne para um churrasco, enquanto Renata trouxe {{T2}} kg. Arraste essas quantidades para compará-las.&lt;/p&gt;","template":"&lt;div style=\"display:flex; justify-content:center;\"&gt;&lt;p&gt;{{response}} &lt;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2)","temp":true},{"name":"A1","label":"{{function}}","function":"math.min({{T1}}, {{T2}})"},{"name":"A2","label":"{{function}}","function":"math.max({{T1}}, {{T2}})"}],"uniques":true},"algorithm":{"name":"calculateOperation","template":"Cloze with drag &amp; drop","params":{"keyboard":"INTERMEDIATE"}}}</v>
      </c>
      <c r="AA299" s="12" t="s">
        <v>1504</v>
      </c>
      <c r="AB299" s="14" t="str">
        <f t="shared" si="2"/>
        <v>M4-NyO-30a-A-2</v>
      </c>
      <c r="AC299" s="14" t="str">
        <f t="shared" si="3"/>
        <v>M4-NyO-30a-A-2-BR</v>
      </c>
      <c r="AD299" s="7" t="s">
        <v>261</v>
      </c>
      <c r="AE299" s="16"/>
      <c r="AF299" s="16" t="s">
        <v>46</v>
      </c>
      <c r="AG299" s="7" t="s">
        <v>47</v>
      </c>
    </row>
    <row r="300" ht="75.0" customHeight="1">
      <c r="A300" s="9" t="s">
        <v>1480</v>
      </c>
      <c r="B300" s="12" t="s">
        <v>1481</v>
      </c>
      <c r="C300" s="9" t="s">
        <v>67</v>
      </c>
      <c r="D300" s="10" t="s">
        <v>35</v>
      </c>
      <c r="E300" s="9"/>
      <c r="F300" s="11" t="s">
        <v>1505</v>
      </c>
      <c r="G300" s="12" t="s">
        <v>1483</v>
      </c>
      <c r="H300" s="24"/>
      <c r="I300" s="9" t="s">
        <v>37</v>
      </c>
      <c r="J300" s="9" t="s">
        <v>591</v>
      </c>
      <c r="K300" s="12" t="s">
        <v>1506</v>
      </c>
      <c r="L300" s="12" t="s">
        <v>1507</v>
      </c>
      <c r="M300" s="9" t="s">
        <v>41</v>
      </c>
      <c r="N300" s="24" t="s">
        <v>1486</v>
      </c>
      <c r="O300" s="11" t="s">
        <v>1487</v>
      </c>
      <c r="P300" s="23"/>
      <c r="Q300" s="16"/>
      <c r="R300" s="23"/>
      <c r="S300" s="23"/>
      <c r="T300" s="23"/>
      <c r="U300" s="21"/>
      <c r="V300" s="21"/>
      <c r="W300" s="23"/>
      <c r="X300" s="16"/>
      <c r="Y300" s="9" t="s">
        <v>44</v>
      </c>
      <c r="Z300" s="13" t="str">
        <f t="shared" si="1"/>
        <v>{"id":"M4-NyO-30a-A-3-BR","stimulus":"&lt;p&gt;Por estarem resfriadas, Laura e Bianca estão com febre de {{T1}} °C e {{T2}} °C, respestivamente. Arraste esses valores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maior.&lt;/p&gt;","seed":{"parameters":[{"name":"Q2","label":null,"min":1,"max":9,"step":1},{"name":"Q3","label":null,"min":1,"max":99,"step":1}],"calculated":[{"name":"T1","label":"{{function}}","function":"Lemonlib.round(37+{{Q2}}/10, 2)","temp":true},{"name":"T2","label":"{{function}}","function":"Lemonlib.round(37+{{Q3}}/100, 2)","temp":true},{"name":"A1","label":"{{function}}","function":"math.max({{T1}}, {{T2}})"},{"name":"A2","label":"{{function}}","function":"math.min({{T1}}, {{T2}})"}],"uniques":true},"algorithm":{"name":"calculateOperation","template":"Cloze with drag &amp; drop","params":{"keyboard":"INTERMEDIATE"}}}</v>
      </c>
      <c r="AA300" s="12" t="s">
        <v>1508</v>
      </c>
      <c r="AB300" s="14" t="str">
        <f t="shared" si="2"/>
        <v>M4-NyO-30a-A-3</v>
      </c>
      <c r="AC300" s="14" t="str">
        <f t="shared" si="3"/>
        <v>M4-NyO-30a-A-3-BR</v>
      </c>
      <c r="AD300" s="7" t="s">
        <v>261</v>
      </c>
      <c r="AE300" s="16"/>
      <c r="AF300" s="16" t="s">
        <v>46</v>
      </c>
      <c r="AG300" s="7" t="s">
        <v>47</v>
      </c>
    </row>
    <row r="301" ht="75.0" customHeight="1">
      <c r="A301" s="9" t="s">
        <v>1509</v>
      </c>
      <c r="B301" s="12" t="s">
        <v>1510</v>
      </c>
      <c r="C301" s="9" t="s">
        <v>34</v>
      </c>
      <c r="D301" s="10" t="s">
        <v>35</v>
      </c>
      <c r="E301" s="9"/>
      <c r="F301" s="12" t="s">
        <v>1511</v>
      </c>
      <c r="G301" s="12"/>
      <c r="H301" s="24"/>
      <c r="I301" s="9" t="s">
        <v>335</v>
      </c>
      <c r="J301" s="9" t="s">
        <v>336</v>
      </c>
      <c r="K301" s="11" t="s">
        <v>1512</v>
      </c>
      <c r="L301" s="12" t="s">
        <v>337</v>
      </c>
      <c r="M301" s="9" t="s">
        <v>41</v>
      </c>
      <c r="N301" s="24" t="s">
        <v>338</v>
      </c>
      <c r="O301" s="11" t="s">
        <v>339</v>
      </c>
      <c r="P301" s="23"/>
      <c r="Q301" s="16"/>
      <c r="R301" s="23"/>
      <c r="S301" s="23"/>
      <c r="T301" s="23"/>
      <c r="U301" s="21"/>
      <c r="V301" s="21"/>
      <c r="W301" s="23"/>
      <c r="X301" s="16"/>
      <c r="Y301" s="9" t="s">
        <v>44</v>
      </c>
      <c r="Z301" s="13" t="str">
        <f t="shared" si="1"/>
        <v>{"id":"M4-NyO-30b-I-1-BR","stimulus":"&lt;p&gt;Situe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ficará.&lt;/p&gt;","algorithm":{"name":"numberline","params":{"min":10,"divisions":31,"distance":0.01,"numbers":3,"frequency":5}}}</v>
      </c>
      <c r="AA301" s="12" t="s">
        <v>1513</v>
      </c>
      <c r="AB301" s="14" t="str">
        <f t="shared" si="2"/>
        <v>M4-NyO-30b-I-1</v>
      </c>
      <c r="AC301" s="14" t="str">
        <f t="shared" si="3"/>
        <v>M4-NyO-30b-I-1-BR</v>
      </c>
      <c r="AD301" s="7" t="s">
        <v>261</v>
      </c>
      <c r="AE301" s="16"/>
      <c r="AF301" s="16" t="s">
        <v>46</v>
      </c>
      <c r="AG301" s="7" t="s">
        <v>47</v>
      </c>
    </row>
    <row r="302" ht="75.0" customHeight="1">
      <c r="A302" s="9" t="s">
        <v>1509</v>
      </c>
      <c r="B302" s="12" t="s">
        <v>1510</v>
      </c>
      <c r="C302" s="9" t="s">
        <v>34</v>
      </c>
      <c r="D302" s="10" t="s">
        <v>35</v>
      </c>
      <c r="E302" s="9"/>
      <c r="F302" s="12" t="s">
        <v>1511</v>
      </c>
      <c r="G302" s="12"/>
      <c r="H302" s="24"/>
      <c r="I302" s="9" t="s">
        <v>335</v>
      </c>
      <c r="J302" s="9" t="s">
        <v>336</v>
      </c>
      <c r="K302" s="11" t="s">
        <v>1514</v>
      </c>
      <c r="L302" s="12" t="s">
        <v>337</v>
      </c>
      <c r="M302" s="9" t="s">
        <v>41</v>
      </c>
      <c r="N302" s="24" t="s">
        <v>338</v>
      </c>
      <c r="O302" s="11" t="s">
        <v>339</v>
      </c>
      <c r="P302" s="23"/>
      <c r="Q302" s="16"/>
      <c r="R302" s="23"/>
      <c r="S302" s="23"/>
      <c r="T302" s="23"/>
      <c r="U302" s="21"/>
      <c r="V302" s="21"/>
      <c r="W302" s="23"/>
      <c r="X302" s="16"/>
      <c r="Y302" s="9" t="s">
        <v>44</v>
      </c>
      <c r="Z302" s="13" t="str">
        <f t="shared" si="1"/>
        <v>{"id":"M4-NyO-30b-I-2-BR","stimulus":"&lt;p&gt;Situe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ficará.&lt;/p&gt;","algorithm":{"name":"numberline","params":{"min":10,"divisions":31,"distance":0.1,"numbers":3,"frequency":5}}}</v>
      </c>
      <c r="AA302" s="12" t="s">
        <v>1515</v>
      </c>
      <c r="AB302" s="14" t="str">
        <f t="shared" si="2"/>
        <v>M4-NyO-30b-I-2</v>
      </c>
      <c r="AC302" s="14" t="str">
        <f t="shared" si="3"/>
        <v>M4-NyO-30b-I-2-BR</v>
      </c>
      <c r="AD302" s="7" t="s">
        <v>261</v>
      </c>
      <c r="AE302" s="16"/>
      <c r="AF302" s="16" t="s">
        <v>46</v>
      </c>
      <c r="AG302" s="7" t="s">
        <v>47</v>
      </c>
    </row>
    <row r="303" ht="75.0" customHeight="1">
      <c r="A303" s="9" t="s">
        <v>1509</v>
      </c>
      <c r="B303" s="12" t="s">
        <v>1510</v>
      </c>
      <c r="C303" s="9" t="s">
        <v>34</v>
      </c>
      <c r="D303" s="10" t="s">
        <v>35</v>
      </c>
      <c r="E303" s="9"/>
      <c r="F303" s="12" t="s">
        <v>1511</v>
      </c>
      <c r="G303" s="12"/>
      <c r="H303" s="24"/>
      <c r="I303" s="9" t="s">
        <v>335</v>
      </c>
      <c r="J303" s="9" t="s">
        <v>336</v>
      </c>
      <c r="K303" s="11" t="s">
        <v>1516</v>
      </c>
      <c r="L303" s="12" t="s">
        <v>337</v>
      </c>
      <c r="M303" s="9" t="s">
        <v>41</v>
      </c>
      <c r="N303" s="24" t="s">
        <v>338</v>
      </c>
      <c r="O303" s="11" t="s">
        <v>339</v>
      </c>
      <c r="P303" s="23"/>
      <c r="Q303" s="16"/>
      <c r="R303" s="23"/>
      <c r="S303" s="23"/>
      <c r="T303" s="23"/>
      <c r="U303" s="23"/>
      <c r="V303" s="23"/>
      <c r="W303" s="23"/>
      <c r="X303" s="16"/>
      <c r="Y303" s="9" t="s">
        <v>44</v>
      </c>
      <c r="Z303" s="13" t="str">
        <f t="shared" si="1"/>
        <v>{"id":"M4-NyO-30b-I-3-BR","stimulus":"&lt;p&gt;Situe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ficará.&lt;/p&gt;","algorithm":{"name":"numberline","params":{"min":5,"divisions":31,"distance":0.01,"numbers":3,"frequency":5}}}</v>
      </c>
      <c r="AA303" s="12" t="s">
        <v>1517</v>
      </c>
      <c r="AB303" s="14" t="str">
        <f t="shared" si="2"/>
        <v>M4-NyO-30b-I-3</v>
      </c>
      <c r="AC303" s="14" t="str">
        <f t="shared" si="3"/>
        <v>M4-NyO-30b-I-3-BR</v>
      </c>
      <c r="AD303" s="7" t="s">
        <v>261</v>
      </c>
      <c r="AE303" s="16"/>
      <c r="AF303" s="16" t="s">
        <v>46</v>
      </c>
      <c r="AG303" s="7" t="s">
        <v>47</v>
      </c>
    </row>
    <row r="304" ht="75.0" customHeight="1">
      <c r="A304" s="9" t="s">
        <v>1509</v>
      </c>
      <c r="B304" s="12" t="s">
        <v>1510</v>
      </c>
      <c r="C304" s="9" t="s">
        <v>34</v>
      </c>
      <c r="D304" s="10" t="s">
        <v>35</v>
      </c>
      <c r="E304" s="9"/>
      <c r="F304" s="12" t="s">
        <v>1511</v>
      </c>
      <c r="G304" s="12"/>
      <c r="H304" s="24"/>
      <c r="I304" s="9" t="s">
        <v>335</v>
      </c>
      <c r="J304" s="9" t="s">
        <v>336</v>
      </c>
      <c r="K304" s="11" t="s">
        <v>1518</v>
      </c>
      <c r="L304" s="12" t="s">
        <v>337</v>
      </c>
      <c r="M304" s="9" t="s">
        <v>41</v>
      </c>
      <c r="N304" s="24" t="s">
        <v>338</v>
      </c>
      <c r="O304" s="11" t="s">
        <v>339</v>
      </c>
      <c r="P304" s="23"/>
      <c r="Q304" s="16"/>
      <c r="R304" s="23"/>
      <c r="S304" s="23"/>
      <c r="T304" s="23"/>
      <c r="U304" s="23"/>
      <c r="V304" s="23"/>
      <c r="W304" s="23"/>
      <c r="X304" s="16"/>
      <c r="Y304" s="9" t="s">
        <v>44</v>
      </c>
      <c r="Z304" s="13" t="str">
        <f t="shared" si="1"/>
        <v>{"id":"M4-NyO-30b-I-4-BR","stimulus":"&lt;p&gt;Situe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ficará.&lt;/p&gt;","algorithm":{"name":"numberline","params":{"min":5,"divisions":31,"distance":0.1,"numbers":3,"frequency":5}}}</v>
      </c>
      <c r="AA304" s="12" t="s">
        <v>1519</v>
      </c>
      <c r="AB304" s="14" t="str">
        <f t="shared" si="2"/>
        <v>M4-NyO-30b-I-4</v>
      </c>
      <c r="AC304" s="14" t="str">
        <f t="shared" si="3"/>
        <v>M4-NyO-30b-I-4-BR</v>
      </c>
      <c r="AD304" s="7" t="s">
        <v>261</v>
      </c>
      <c r="AE304" s="16"/>
      <c r="AF304" s="16" t="s">
        <v>46</v>
      </c>
      <c r="AG304" s="7" t="s">
        <v>47</v>
      </c>
    </row>
    <row r="305" ht="75.0" customHeight="1">
      <c r="A305" s="9" t="s">
        <v>1520</v>
      </c>
      <c r="B305" s="12" t="s">
        <v>1521</v>
      </c>
      <c r="C305" s="9" t="s">
        <v>34</v>
      </c>
      <c r="D305" s="10" t="s">
        <v>35</v>
      </c>
      <c r="E305" s="9"/>
      <c r="F305" s="12" t="s">
        <v>1522</v>
      </c>
      <c r="G305" s="12"/>
      <c r="H305" s="12"/>
      <c r="I305" s="9" t="s">
        <v>37</v>
      </c>
      <c r="J305" s="9" t="s">
        <v>391</v>
      </c>
      <c r="K305" s="12" t="s">
        <v>1523</v>
      </c>
      <c r="L305" s="11" t="s">
        <v>1524</v>
      </c>
      <c r="M305" s="9" t="s">
        <v>41</v>
      </c>
      <c r="N305" s="12" t="s">
        <v>1525</v>
      </c>
      <c r="O305" s="11" t="s">
        <v>1526</v>
      </c>
      <c r="P305" s="23"/>
      <c r="Q305" s="16"/>
      <c r="R305" s="23"/>
      <c r="S305" s="23"/>
      <c r="T305" s="23"/>
      <c r="U305" s="23"/>
      <c r="V305" s="23"/>
      <c r="W305" s="23"/>
      <c r="X305" s="24"/>
      <c r="Y305" s="9" t="s">
        <v>44</v>
      </c>
      <c r="Z305" s="13" t="str">
        <f t="shared" si="1"/>
        <v>{"id":"M4-NyO-31a-I-1-BR","stimulus":"&lt;p&gt;Qual ​​destes números é a aproximação de {{T1}} para décimos?&lt;/p&gt;","hint":"&lt;p&gt;Para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2)","temp":true},{"name":"T6","function":"Lemonlib.round({{T1}}, 1)","temp":true},{"name":"A1","label":"{{function}}","function":"Lemonlib.round({{T6}}, 1)"},{"name":"A2","label":"{{function}}","function":"Lemonlib.round({{T6}}+0.1, 1)","incorrect":true},{"name":"A3","label":"{{function}}","function":"Lemonlib.round({{T6}}-0.1, 1)","incorrect":true},{"name":"A4","label":"{{function}}","function":"Lemonlib.round({{T6}}+0.2, 1)","incorrect":true},{"name":"A5","label":"{{function}}","function":"Lemonlib.round({{T6}}-0.2, 1)","incorrect":true},{"name":"T2","function":"Lemonlib.round(math.floor({{T1}}*10)/10, 1)","temp":true},{"name":"T3","function":"Lemonlib.round(math.ceil({{T1}}*10)/10, 1)","temp":true},{"name":"T4","function":"Lemonlib.round(({{T1}}-{{T2}})*100, 2)","temp":true},{"name":"T5","function":"Lemonlib.round(({{T3}}-{{T1}})*100, 2)","temp":true}],"uniques":true},"algorithm":{"name":"trueFalse","template":"Multiple choice – standard","params":{"countCorrect":1,"countIncorrect":2,"showCheckIcon":false,
            "columns": 3
        }
    }
}</v>
      </c>
      <c r="AA305" s="11" t="s">
        <v>1527</v>
      </c>
      <c r="AB305" s="14" t="str">
        <f t="shared" si="2"/>
        <v>M4-NyO-31a-I-1</v>
      </c>
      <c r="AC305" s="14" t="str">
        <f t="shared" si="3"/>
        <v>M4-NyO-31a-I-1-BR</v>
      </c>
      <c r="AD305" s="7" t="s">
        <v>261</v>
      </c>
      <c r="AE305" s="16"/>
      <c r="AF305" s="16" t="s">
        <v>46</v>
      </c>
      <c r="AG305" s="7" t="s">
        <v>47</v>
      </c>
    </row>
    <row r="306" ht="75.0" customHeight="1">
      <c r="A306" s="9" t="s">
        <v>1520</v>
      </c>
      <c r="B306" s="12" t="s">
        <v>1521</v>
      </c>
      <c r="C306" s="9" t="s">
        <v>48</v>
      </c>
      <c r="D306" s="10" t="s">
        <v>35</v>
      </c>
      <c r="E306" s="9"/>
      <c r="F306" s="11" t="s">
        <v>1528</v>
      </c>
      <c r="G306" s="11" t="s">
        <v>1529</v>
      </c>
      <c r="H306" s="12"/>
      <c r="I306" s="9" t="s">
        <v>37</v>
      </c>
      <c r="J306" s="9" t="s">
        <v>92</v>
      </c>
      <c r="K306" s="8" t="s">
        <v>1530</v>
      </c>
      <c r="L306" s="12" t="s">
        <v>1531</v>
      </c>
      <c r="M306" s="9" t="s">
        <v>41</v>
      </c>
      <c r="N306" s="12" t="s">
        <v>1525</v>
      </c>
      <c r="O306" s="11" t="s">
        <v>1532</v>
      </c>
      <c r="P306" s="23"/>
      <c r="Q306" s="16"/>
      <c r="R306" s="23"/>
      <c r="S306" s="23"/>
      <c r="T306" s="23"/>
      <c r="U306" s="23"/>
      <c r="V306" s="23"/>
      <c r="W306" s="23"/>
      <c r="X306" s="24"/>
      <c r="Y306" s="9" t="s">
        <v>44</v>
      </c>
      <c r="Z306" s="13" t="str">
        <f t="shared" si="1"/>
        <v>{"id":"M4-NyO-31a-E-1-BR","stimulus":"&lt;p&gt;Arredonde para décimos.&lt;/p&gt;","template":"&lt;p style=\"text-align: center\"&gt;{{T1}} →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AA306" s="11" t="s">
        <v>1533</v>
      </c>
      <c r="AB306" s="14" t="str">
        <f t="shared" si="2"/>
        <v>M4-NyO-31a-E-1</v>
      </c>
      <c r="AC306" s="14" t="str">
        <f t="shared" si="3"/>
        <v>M4-NyO-31a-E-1-BR</v>
      </c>
      <c r="AD306" s="7" t="s">
        <v>261</v>
      </c>
      <c r="AE306" s="16"/>
      <c r="AF306" s="16" t="s">
        <v>46</v>
      </c>
      <c r="AG306" s="7" t="s">
        <v>47</v>
      </c>
    </row>
    <row r="307" ht="75.0" customHeight="1">
      <c r="A307" s="9" t="s">
        <v>1520</v>
      </c>
      <c r="B307" s="12" t="s">
        <v>1521</v>
      </c>
      <c r="C307" s="9" t="s">
        <v>67</v>
      </c>
      <c r="D307" s="10" t="s">
        <v>35</v>
      </c>
      <c r="E307" s="9"/>
      <c r="F307" s="12" t="s">
        <v>1534</v>
      </c>
      <c r="G307" s="11" t="s">
        <v>1535</v>
      </c>
      <c r="H307" s="24"/>
      <c r="I307" s="9" t="s">
        <v>37</v>
      </c>
      <c r="J307" s="9" t="s">
        <v>92</v>
      </c>
      <c r="K307" s="12" t="s">
        <v>1536</v>
      </c>
      <c r="L307" s="12" t="s">
        <v>1531</v>
      </c>
      <c r="M307" s="9" t="s">
        <v>41</v>
      </c>
      <c r="N307" s="12" t="s">
        <v>1525</v>
      </c>
      <c r="O307" s="11" t="s">
        <v>1532</v>
      </c>
      <c r="P307" s="23"/>
      <c r="Q307" s="16"/>
      <c r="R307" s="23"/>
      <c r="S307" s="23"/>
      <c r="T307" s="23"/>
      <c r="U307" s="23"/>
      <c r="V307" s="23"/>
      <c r="W307" s="23"/>
      <c r="X307" s="16"/>
      <c r="Y307" s="9" t="s">
        <v>44</v>
      </c>
      <c r="Z307" s="13" t="str">
        <f t="shared" si="1"/>
        <v>{"id":"M4-NyO-31a-A-1-BR","stimulus":"&lt;p&gt;A árvore mais antiga de um parque de uma cidade do interior mede {{T1}} m. Aproxime essa altura para décimos.&lt;/p&gt;","template":"&lt;p&gt;A altura da árvore é de aproximadamente {{response}} m.&lt;/p&gt;","hint":"&lt;p&gt;Para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{{A1}}.&lt;/p&gt;","seed":{"parameters":[{"name":"Q1","label":null,"min":150,"max":300,"step":1},{"name":"Q2","list":[2,3,4,6,7,8]}],"calculated":[{"name":"T1","function":"Lemonlib.round({{Q1}}/10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AA307" s="12" t="s">
        <v>1537</v>
      </c>
      <c r="AB307" s="14" t="str">
        <f t="shared" si="2"/>
        <v>M4-NyO-31a-A-1</v>
      </c>
      <c r="AC307" s="14" t="str">
        <f t="shared" si="3"/>
        <v>M4-NyO-31a-A-1-BR</v>
      </c>
      <c r="AD307" s="7" t="s">
        <v>261</v>
      </c>
      <c r="AE307" s="16"/>
      <c r="AF307" s="16" t="s">
        <v>46</v>
      </c>
      <c r="AG307" s="7" t="s">
        <v>47</v>
      </c>
    </row>
    <row r="308" ht="75.0" customHeight="1">
      <c r="A308" s="9" t="s">
        <v>1520</v>
      </c>
      <c r="B308" s="12" t="s">
        <v>1521</v>
      </c>
      <c r="C308" s="9" t="s">
        <v>67</v>
      </c>
      <c r="D308" s="10" t="s">
        <v>35</v>
      </c>
      <c r="E308" s="9"/>
      <c r="F308" s="11" t="s">
        <v>1538</v>
      </c>
      <c r="G308" s="11" t="s">
        <v>1539</v>
      </c>
      <c r="H308" s="12"/>
      <c r="I308" s="9" t="s">
        <v>37</v>
      </c>
      <c r="J308" s="9" t="s">
        <v>92</v>
      </c>
      <c r="K308" s="12" t="s">
        <v>1540</v>
      </c>
      <c r="L308" s="12" t="s">
        <v>1531</v>
      </c>
      <c r="M308" s="9" t="s">
        <v>41</v>
      </c>
      <c r="N308" s="24" t="s">
        <v>1525</v>
      </c>
      <c r="O308" s="11" t="s">
        <v>1526</v>
      </c>
      <c r="P308" s="23"/>
      <c r="Q308" s="16"/>
      <c r="R308" s="21"/>
      <c r="S308" s="21"/>
      <c r="T308" s="21"/>
      <c r="U308" s="21"/>
      <c r="V308" s="21"/>
      <c r="W308" s="21"/>
      <c r="X308" s="11"/>
      <c r="Y308" s="9" t="s">
        <v>44</v>
      </c>
      <c r="Z308" s="13" t="str">
        <f t="shared" si="1"/>
        <v>{"id":"M4-NyO-31a-A-2-BR","stimulus":"&lt;p&gt;Carmen fez uma compra no supermercado e pagou R$ {{T1}} por ela. Arredonde esse valor para décimos.&lt;/p&gt;","template":"&lt;p&gt;Ela pagou aproximadamente R$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{{A1}}.&lt;/p&gt;","seed":{"parameters":[{"name":"Q1","label":null,"min":50,"max":200,"step":1},{"name":"Q2","list":[2,3,4,6,7,8]}],"calculated":[{"name":"T1","function":"Lemonlib.round({{Q1}}/10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AA308" s="12" t="s">
        <v>1541</v>
      </c>
      <c r="AB308" s="14" t="str">
        <f t="shared" si="2"/>
        <v>M4-NyO-31a-A-2</v>
      </c>
      <c r="AC308" s="14" t="str">
        <f t="shared" si="3"/>
        <v>M4-NyO-31a-A-2-BR</v>
      </c>
      <c r="AD308" s="7" t="s">
        <v>261</v>
      </c>
      <c r="AE308" s="16"/>
      <c r="AF308" s="16" t="s">
        <v>46</v>
      </c>
      <c r="AG308" s="7" t="s">
        <v>47</v>
      </c>
    </row>
    <row r="309" ht="75.0" customHeight="1">
      <c r="A309" s="9" t="s">
        <v>1520</v>
      </c>
      <c r="B309" s="12" t="s">
        <v>1521</v>
      </c>
      <c r="C309" s="9" t="s">
        <v>67</v>
      </c>
      <c r="D309" s="10" t="s">
        <v>35</v>
      </c>
      <c r="E309" s="9"/>
      <c r="F309" s="11" t="s">
        <v>1542</v>
      </c>
      <c r="G309" s="11" t="s">
        <v>1543</v>
      </c>
      <c r="H309" s="12"/>
      <c r="I309" s="9" t="s">
        <v>37</v>
      </c>
      <c r="J309" s="9" t="s">
        <v>92</v>
      </c>
      <c r="K309" s="12" t="s">
        <v>1544</v>
      </c>
      <c r="L309" s="12" t="s">
        <v>1531</v>
      </c>
      <c r="M309" s="9" t="s">
        <v>41</v>
      </c>
      <c r="N309" s="24" t="s">
        <v>1525</v>
      </c>
      <c r="O309" s="11" t="s">
        <v>1545</v>
      </c>
      <c r="P309" s="23"/>
      <c r="Q309" s="16"/>
      <c r="R309" s="23"/>
      <c r="S309" s="23"/>
      <c r="T309" s="23"/>
      <c r="U309" s="21"/>
      <c r="V309" s="21"/>
      <c r="W309" s="23"/>
      <c r="X309" s="16"/>
      <c r="Y309" s="9" t="s">
        <v>44</v>
      </c>
      <c r="Z309" s="13" t="str">
        <f t="shared" si="1"/>
        <v>{"id":"M4-NyO-31a-A-3-BR","stimulus":"&lt;p&gt;Melissa bebeu {{T1}} l de água hoje. Arredonde esse valor para décimos.&lt;/p&gt;","template":"&lt;p&gt;Ela bebeu aproximadamente {{response}} l.&lt;/p&gt;","hint":"&lt;p&gt;Para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{{A1}}.&lt;/p&gt;","seed":{"parameters":[{"name":"Q1","label":null,"min":10,"max":20,"step":1},{"name":"Q2","list":[2,3,4,6,7,8]}],"calculated":[{"name":"T1","function":"Lemonlib.round({{Q1}}/10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AA309" s="12" t="s">
        <v>1546</v>
      </c>
      <c r="AB309" s="14" t="str">
        <f t="shared" si="2"/>
        <v>M4-NyO-31a-A-3</v>
      </c>
      <c r="AC309" s="14" t="str">
        <f t="shared" si="3"/>
        <v>M4-NyO-31a-A-3-BR</v>
      </c>
      <c r="AD309" s="7" t="s">
        <v>261</v>
      </c>
      <c r="AE309" s="16"/>
      <c r="AF309" s="16" t="s">
        <v>46</v>
      </c>
      <c r="AG309" s="7" t="s">
        <v>47</v>
      </c>
    </row>
    <row r="310" ht="75.0" customHeight="1">
      <c r="A310" s="9" t="s">
        <v>1547</v>
      </c>
      <c r="B310" s="12" t="s">
        <v>1548</v>
      </c>
      <c r="C310" s="9" t="s">
        <v>34</v>
      </c>
      <c r="D310" s="10" t="s">
        <v>35</v>
      </c>
      <c r="E310" s="9"/>
      <c r="F310" s="11" t="s">
        <v>1549</v>
      </c>
      <c r="G310" s="11"/>
      <c r="H310" s="12"/>
      <c r="I310" s="9" t="s">
        <v>37</v>
      </c>
      <c r="J310" s="9" t="s">
        <v>391</v>
      </c>
      <c r="K310" s="12" t="s">
        <v>1550</v>
      </c>
      <c r="L310" s="11" t="s">
        <v>1551</v>
      </c>
      <c r="M310" s="9" t="s">
        <v>41</v>
      </c>
      <c r="N310" s="11" t="s">
        <v>1552</v>
      </c>
      <c r="O310" s="11" t="s">
        <v>1553</v>
      </c>
      <c r="P310" s="11" t="s">
        <v>1554</v>
      </c>
      <c r="Q310" s="16"/>
      <c r="R310" s="23"/>
      <c r="S310" s="23"/>
      <c r="T310" s="23"/>
      <c r="U310" s="21"/>
      <c r="V310" s="21"/>
      <c r="W310" s="23"/>
      <c r="X310" s="16"/>
      <c r="Y310" s="9" t="s">
        <v>44</v>
      </c>
      <c r="Z310" s="13" t="str">
        <f t="shared" si="1"/>
        <v>{"id":"M4-NyO-43a-I-1-BR","stimulus":"&lt;p&gt;Escolha o resultado da seguinte adição.&lt;/p&gt;&lt;p style=\"text-align: center\"&gt;{{T1}} + {{T2}} =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name":"Q5","label":null,"min":0.02,"max":0.98,"step":0.02},{"name":"Q6","label":null,"min":0.02,"max":0.98,"step":0.02}],"calculated":[{"name":"T1","label":"{{function}}","function":"Lemonlib.round({{Q1}}+{{Q3}},2)","temp":true},{"name":"T2","label":"{{function}}","function":"Lemonlib.round({{Q2}}+{{Q4}},2)","temp":true},{"name":"T3","label":"{{function}}","function":"Lemonlib.round({{T1}}+{{T2}}-math.floor({{T1}}/10+{{T2}}/10)*10,2)","temp":true},{"name":"A1","label":"{{function}}","function":"Lemonlib.round({{T1}}+{{T2}},2)"},{"name":"A2","label":"{{function}}","function":"Lemonlib.round({{T1}}+{{T2}}+{{Q5}},2)","incorrect":true},{"name":"A3","label":"{{function}}","function":"Lemonlib.round({{T1}}+{{T2}}+{{Q6}},2)","incorrect":true}],"uniques":true},"algorithm":{"name":"trueFalse","template":"Multiple choice – standard","params":{"countCorrect":1,"countIncorrect":2,"showCheckIcon":false,
            "columns": 3
        }
    }
}</v>
      </c>
      <c r="AA310" s="11" t="s">
        <v>1555</v>
      </c>
      <c r="AB310" s="14" t="str">
        <f t="shared" si="2"/>
        <v>M4-NyO-43a-I-1</v>
      </c>
      <c r="AC310" s="14" t="str">
        <f t="shared" si="3"/>
        <v>M4-NyO-43a-I-1-BR</v>
      </c>
      <c r="AD310" s="7" t="s">
        <v>261</v>
      </c>
      <c r="AE310" s="7" t="s">
        <v>341</v>
      </c>
      <c r="AF310" s="16" t="s">
        <v>46</v>
      </c>
      <c r="AG310" s="7" t="s">
        <v>47</v>
      </c>
    </row>
    <row r="311" ht="75.0" customHeight="1">
      <c r="A311" s="9" t="s">
        <v>1547</v>
      </c>
      <c r="B311" s="12" t="s">
        <v>1548</v>
      </c>
      <c r="C311" s="9" t="s">
        <v>48</v>
      </c>
      <c r="D311" s="10" t="s">
        <v>35</v>
      </c>
      <c r="E311" s="9"/>
      <c r="F311" s="11" t="s">
        <v>1556</v>
      </c>
      <c r="G311" s="11" t="s">
        <v>1557</v>
      </c>
      <c r="H311" s="12"/>
      <c r="I311" s="9" t="s">
        <v>37</v>
      </c>
      <c r="J311" s="9" t="s">
        <v>92</v>
      </c>
      <c r="K311" s="12" t="s">
        <v>1558</v>
      </c>
      <c r="L311" s="11" t="s">
        <v>1559</v>
      </c>
      <c r="M311" s="9" t="s">
        <v>41</v>
      </c>
      <c r="N311" s="11" t="s">
        <v>1552</v>
      </c>
      <c r="O311" s="24" t="s">
        <v>1560</v>
      </c>
      <c r="P311" s="11" t="s">
        <v>1554</v>
      </c>
      <c r="Q311" s="16"/>
      <c r="R311" s="23"/>
      <c r="S311" s="23"/>
      <c r="T311" s="23"/>
      <c r="U311" s="21"/>
      <c r="V311" s="21"/>
      <c r="W311" s="23"/>
      <c r="X311" s="16"/>
      <c r="Y311" s="9" t="s">
        <v>44</v>
      </c>
      <c r="Z311" s="13" t="str">
        <f t="shared" si="1"/>
        <v>{"id":"M4-NyO-43a-E-1-BR","stimulus":"&lt;p&gt;Calcule esta adição.&lt;/p&gt;","template":"&lt;p style=\"text-align: center\"&gt;{{T1}} + {{T2}}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v>
      </c>
      <c r="AA311" s="11" t="s">
        <v>1561</v>
      </c>
      <c r="AB311" s="14" t="str">
        <f t="shared" si="2"/>
        <v>M4-NyO-43a-E-1</v>
      </c>
      <c r="AC311" s="14" t="str">
        <f t="shared" si="3"/>
        <v>M4-NyO-43a-E-1-BR</v>
      </c>
      <c r="AD311" s="7" t="s">
        <v>261</v>
      </c>
      <c r="AE311" s="7" t="s">
        <v>341</v>
      </c>
      <c r="AF311" s="16" t="s">
        <v>46</v>
      </c>
      <c r="AG311" s="7" t="s">
        <v>47</v>
      </c>
    </row>
    <row r="312" ht="75.0" customHeight="1">
      <c r="A312" s="9" t="s">
        <v>1547</v>
      </c>
      <c r="B312" s="12" t="s">
        <v>1548</v>
      </c>
      <c r="C312" s="9" t="s">
        <v>67</v>
      </c>
      <c r="D312" s="10" t="s">
        <v>35</v>
      </c>
      <c r="E312" s="9"/>
      <c r="F312" s="12" t="s">
        <v>1562</v>
      </c>
      <c r="G312" s="12" t="s">
        <v>1563</v>
      </c>
      <c r="H312" s="12"/>
      <c r="I312" s="9" t="s">
        <v>37</v>
      </c>
      <c r="J312" s="9" t="s">
        <v>92</v>
      </c>
      <c r="K312" s="12" t="s">
        <v>1564</v>
      </c>
      <c r="L312" s="11" t="s">
        <v>1559</v>
      </c>
      <c r="M312" s="9" t="s">
        <v>41</v>
      </c>
      <c r="N312" s="11" t="s">
        <v>1552</v>
      </c>
      <c r="O312" s="24" t="s">
        <v>1565</v>
      </c>
      <c r="P312" s="11" t="s">
        <v>1554</v>
      </c>
      <c r="Q312" s="16"/>
      <c r="R312" s="23"/>
      <c r="S312" s="23"/>
      <c r="T312" s="23"/>
      <c r="U312" s="21"/>
      <c r="V312" s="21"/>
      <c r="W312" s="23"/>
      <c r="X312" s="16"/>
      <c r="Y312" s="9" t="s">
        <v>44</v>
      </c>
      <c r="Z312" s="13" t="str">
        <f t="shared" si="1"/>
        <v>{"id":"M4-NyO-43a-A-1-BR","stimulus":"&lt;p&gt;Guilherme comprou em uma loja um boné por R$ {{T1}} e um moletom por R$ {{T2}}. Quanto ele pagou pelos dois produtos?&lt;/p&gt;","template":"&lt;p&gt;Guilherme pagou R$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cálculo do preço total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20.1,"max":39.9,"step":0.1},{"name":"Q2","label":null,"min":40.1,"max":59.9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 2)"}],"uniques":true},"algorithm":{"name":"calculateOperation","params":{"method":"equivLiteral","keyboard":"INTERMEDIATE"}}}</v>
      </c>
      <c r="AA312" s="11" t="s">
        <v>1566</v>
      </c>
      <c r="AB312" s="14" t="str">
        <f t="shared" si="2"/>
        <v>M4-NyO-43a-A-1</v>
      </c>
      <c r="AC312" s="14" t="str">
        <f t="shared" si="3"/>
        <v>M4-NyO-43a-A-1-BR</v>
      </c>
      <c r="AD312" s="7" t="s">
        <v>261</v>
      </c>
      <c r="AE312" s="7" t="s">
        <v>341</v>
      </c>
      <c r="AF312" s="16" t="s">
        <v>46</v>
      </c>
      <c r="AG312" s="7" t="s">
        <v>47</v>
      </c>
    </row>
    <row r="313" ht="75.0" customHeight="1">
      <c r="A313" s="9" t="s">
        <v>1547</v>
      </c>
      <c r="B313" s="12" t="s">
        <v>1548</v>
      </c>
      <c r="C313" s="9" t="s">
        <v>67</v>
      </c>
      <c r="D313" s="10" t="s">
        <v>35</v>
      </c>
      <c r="E313" s="9"/>
      <c r="F313" s="12" t="s">
        <v>1567</v>
      </c>
      <c r="G313" s="12" t="s">
        <v>1568</v>
      </c>
      <c r="H313" s="12"/>
      <c r="I313" s="9" t="s">
        <v>37</v>
      </c>
      <c r="J313" s="9" t="s">
        <v>92</v>
      </c>
      <c r="K313" s="12" t="s">
        <v>1569</v>
      </c>
      <c r="L313" s="11" t="s">
        <v>1559</v>
      </c>
      <c r="M313" s="9" t="s">
        <v>41</v>
      </c>
      <c r="N313" s="11" t="s">
        <v>1552</v>
      </c>
      <c r="O313" s="24" t="s">
        <v>1570</v>
      </c>
      <c r="P313" s="11" t="s">
        <v>1554</v>
      </c>
      <c r="Q313" s="16"/>
      <c r="R313" s="23"/>
      <c r="S313" s="23"/>
      <c r="T313" s="23"/>
      <c r="U313" s="21"/>
      <c r="V313" s="21"/>
      <c r="W313" s="23"/>
      <c r="X313" s="16"/>
      <c r="Y313" s="9" t="s">
        <v>44</v>
      </c>
      <c r="Z313" s="13" t="str">
        <f t="shared" si="1"/>
        <v>{"id":"M4-NyO-43a-A-2-BR","stimulus":"&lt;p&gt;Em um dia, uma joaninha percorreu {{T1}} dm até encontrar comida e, no dia seguinte, ela percorreu {{T2}} dm. Quantos decímetros totais ela percorreu nesses dois dias?&lt;/p&gt;","template":"&lt;p&gt;A joaninha percorreu {{response}} dm.&lt;/p&gt;","hint":"&lt;div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de decímetros percorridos pela joaninha para encontrar comida são:&lt;/p&gt;&lt;div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10.1,"max":99.9,"step":0.1},{"name":"Q2","label":null,"min":10.1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v>
      </c>
      <c r="AA313" s="11" t="s">
        <v>1571</v>
      </c>
      <c r="AB313" s="14" t="str">
        <f t="shared" si="2"/>
        <v>M4-NyO-43a-A-2</v>
      </c>
      <c r="AC313" s="14" t="str">
        <f t="shared" si="3"/>
        <v>M4-NyO-43a-A-2-BR</v>
      </c>
      <c r="AD313" s="7" t="s">
        <v>261</v>
      </c>
      <c r="AE313" s="7" t="s">
        <v>341</v>
      </c>
      <c r="AF313" s="16" t="s">
        <v>46</v>
      </c>
      <c r="AG313" s="7" t="s">
        <v>47</v>
      </c>
    </row>
    <row r="314" ht="75.0" customHeight="1">
      <c r="A314" s="9" t="s">
        <v>1547</v>
      </c>
      <c r="B314" s="12" t="s">
        <v>1548</v>
      </c>
      <c r="C314" s="9" t="s">
        <v>67</v>
      </c>
      <c r="D314" s="10" t="s">
        <v>35</v>
      </c>
      <c r="E314" s="9"/>
      <c r="F314" s="12" t="s">
        <v>1572</v>
      </c>
      <c r="G314" s="12" t="s">
        <v>1573</v>
      </c>
      <c r="H314" s="12"/>
      <c r="I314" s="9" t="s">
        <v>37</v>
      </c>
      <c r="J314" s="9" t="s">
        <v>92</v>
      </c>
      <c r="K314" s="12" t="s">
        <v>1574</v>
      </c>
      <c r="L314" s="11" t="s">
        <v>1559</v>
      </c>
      <c r="M314" s="9" t="s">
        <v>41</v>
      </c>
      <c r="N314" s="11" t="s">
        <v>1552</v>
      </c>
      <c r="O314" s="11" t="s">
        <v>1575</v>
      </c>
      <c r="P314" s="11" t="s">
        <v>1554</v>
      </c>
      <c r="Q314" s="16"/>
      <c r="R314" s="23"/>
      <c r="S314" s="23"/>
      <c r="T314" s="23"/>
      <c r="U314" s="21"/>
      <c r="V314" s="21"/>
      <c r="W314" s="23"/>
      <c r="X314" s="16"/>
      <c r="Y314" s="9" t="s">
        <v>44</v>
      </c>
      <c r="Z314" s="13" t="str">
        <f t="shared" si="1"/>
        <v>{"id":"M4-NyO-43a-A-3-BR","stimulus":"&lt;p&gt;Samantha cortou {{T1}} kg de morangos e Gabriel cortou {{T2}} kg de ameixas para a produção de tortinhas de frutas em uma oficina de culinária. Ao todo, quantos quilos de frutas os dois cortaram juntos?&lt;/p&gt;","template":"&lt;p&gt;Eles cortaram {{response}} kg de frutas.&lt;/p&gt;","hint":"&lt;div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em quilogramas, de frutas que eles cortaram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step":0.1},{"name":"Q2","label":null,"min":1.1,"max":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Symbolic","keyboard":"INTERMEDIATE"}}}</v>
      </c>
      <c r="AA314" s="11" t="s">
        <v>1576</v>
      </c>
      <c r="AB314" s="14" t="str">
        <f t="shared" si="2"/>
        <v>M4-NyO-43a-A-3</v>
      </c>
      <c r="AC314" s="14" t="str">
        <f t="shared" si="3"/>
        <v>M4-NyO-43a-A-3-BR</v>
      </c>
      <c r="AD314" s="7" t="s">
        <v>261</v>
      </c>
      <c r="AE314" s="7" t="s">
        <v>341</v>
      </c>
      <c r="AF314" s="16" t="s">
        <v>46</v>
      </c>
      <c r="AG314" s="7" t="s">
        <v>47</v>
      </c>
    </row>
    <row r="315" ht="75.0" customHeight="1">
      <c r="A315" s="9" t="s">
        <v>1577</v>
      </c>
      <c r="B315" s="12" t="s">
        <v>1578</v>
      </c>
      <c r="C315" s="9" t="s">
        <v>34</v>
      </c>
      <c r="D315" s="10" t="s">
        <v>35</v>
      </c>
      <c r="E315" s="9"/>
      <c r="F315" s="12" t="s">
        <v>1579</v>
      </c>
      <c r="G315" s="12" t="s">
        <v>1580</v>
      </c>
      <c r="H315" s="12"/>
      <c r="I315" s="9" t="s">
        <v>37</v>
      </c>
      <c r="J315" s="9" t="s">
        <v>591</v>
      </c>
      <c r="K315" s="11" t="s">
        <v>1550</v>
      </c>
      <c r="L315" s="11" t="s">
        <v>1581</v>
      </c>
      <c r="M315" s="9" t="s">
        <v>41</v>
      </c>
      <c r="N315" s="24" t="s">
        <v>1582</v>
      </c>
      <c r="O315" s="24" t="s">
        <v>1583</v>
      </c>
      <c r="P315" s="24" t="s">
        <v>1584</v>
      </c>
      <c r="Q315" s="16"/>
      <c r="R315" s="23"/>
      <c r="S315" s="23"/>
      <c r="T315" s="23"/>
      <c r="U315" s="21"/>
      <c r="V315" s="21"/>
      <c r="W315" s="23"/>
      <c r="X315" s="16"/>
      <c r="Y315" s="9" t="s">
        <v>44</v>
      </c>
      <c r="Z315" s="13" t="str">
        <f t="shared" si="1"/>
        <v> {
    "id": "M4-NyO-44a-I-1-BR",
    "stimulus": "&lt;p&gt;Arraste o resultado da subtração a seguir.&lt;/p&gt;",
    "template": "&lt;p style=\"text-align: center\"&gt;{{T3}} − {{T2}} = {{response}}&lt;/p&gt;",
    "hint": "&lt;div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
    "feedback": "&lt;p&gt;O resultado dessa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
    "seed": {
        "parameters": [
            {
                "name": "Q1",
                "label": null,
                "min": 1.1,
                "max": 99.9,
                "step": 0.1
            },
            {
                "name": "Q2",
                "label": null,
                "min": 1.1,
                "max": 99.9,
                "step": 0.1
            },
            {
                "name": "Q3",
                "label": null,
                "list": [
                    0.01,
                    0.03,
                    0.05,
                    0.07,
                    0.09
                ]
            },
            {
                "name": "Q4",
                "label": null,
                "list": [
                    0.02,
                    0.04,
                    0.06,
                    0.08
                ]
            },
            {
                "name": "Q5",
                "label": null,
                "min": 0.02,
                "max": 0.98,
                "step": 0.02
            },
            {
                "name": "Q6",
                "label": null,
                "min": 0.02,
                "max": 0.98,
                "step": 0.02
            }
        ],
        "calculated": [
            {
                "name": "T1",
                "label": "{{function}}",
                "function": "Lemonlib.round({{Q1}}+{{Q3}},2)",
                "temp": true
            },
            {
                "name": "T2",
                "label": "{{function}}",
                "function": "Lemonlib.round({{Q2}}+{{Q4}},2)",
                "temp": true
            },
            {
                "name": "T3",
                "function": "Lemonlib.round({{T1}}+{{T2}}, 2)",
                "temp": true
            },
            {
                "name": "T4",
                "function": "Lemonlib.round({{T3}}-{{T2}}-math.floor({{T3}}/10-{{T2}}/10)*10,2)",
                "temp": true
            },
            {
                "name": "A1",
                "label": "{{T1}}",
                "function": "{{T1}}"
            },
            {
                "name": "A2",
                "label": "{{function}}",
                "function": "Lemonlib.round({{T1}}+{{Q5}}, 2)",
                "incorrect": true
            },
            {
                "name": "A3",
                "label": "{{function}}",
                "function": "Lemonlib.round({{T1}}+{{Q6}}, 2)",
                "incorrect": true
            }
        ],
        "uniques": true
    },
    "algorithm": {
        "name": "calculateOperation",
        "template": "Cloze with drag &amp; drop",
        "params": {
            "keyboard": "INTERMEDIATE"
        }
    }
}</v>
      </c>
      <c r="AA315" s="11" t="s">
        <v>1585</v>
      </c>
      <c r="AB315" s="14" t="str">
        <f t="shared" si="2"/>
        <v>M4-NyO-44a-I-1</v>
      </c>
      <c r="AC315" s="14" t="str">
        <f t="shared" si="3"/>
        <v>M4-NyO-44a-I-1-BR</v>
      </c>
      <c r="AD315" s="7" t="s">
        <v>261</v>
      </c>
      <c r="AE315" s="7" t="s">
        <v>341</v>
      </c>
      <c r="AF315" s="16" t="s">
        <v>46</v>
      </c>
      <c r="AG315" s="7" t="s">
        <v>47</v>
      </c>
    </row>
    <row r="316" ht="75.0" customHeight="1">
      <c r="A316" s="9" t="s">
        <v>1577</v>
      </c>
      <c r="B316" s="12" t="s">
        <v>1578</v>
      </c>
      <c r="C316" s="9" t="s">
        <v>48</v>
      </c>
      <c r="D316" s="10" t="s">
        <v>35</v>
      </c>
      <c r="E316" s="9"/>
      <c r="F316" s="12" t="s">
        <v>1586</v>
      </c>
      <c r="G316" s="12" t="s">
        <v>1580</v>
      </c>
      <c r="H316" s="12"/>
      <c r="I316" s="9" t="s">
        <v>37</v>
      </c>
      <c r="J316" s="9" t="s">
        <v>92</v>
      </c>
      <c r="K316" s="11" t="s">
        <v>1558</v>
      </c>
      <c r="L316" s="11" t="s">
        <v>1587</v>
      </c>
      <c r="M316" s="9" t="s">
        <v>41</v>
      </c>
      <c r="N316" s="24" t="s">
        <v>1582</v>
      </c>
      <c r="O316" s="24" t="s">
        <v>1583</v>
      </c>
      <c r="P316" s="24" t="s">
        <v>1584</v>
      </c>
      <c r="Q316" s="16"/>
      <c r="R316" s="23"/>
      <c r="S316" s="23"/>
      <c r="T316" s="23"/>
      <c r="U316" s="21"/>
      <c r="V316" s="21"/>
      <c r="W316" s="23"/>
      <c r="X316" s="16"/>
      <c r="Y316" s="9" t="s">
        <v>44</v>
      </c>
      <c r="Z316" s="13" t="str">
        <f t="shared" si="1"/>
        <v>{"id":"M4-NyO-44a-E-1-BR","stimulus":"&lt;p&gt;Calcule esta subtração.&lt;/p&gt;","template":"&lt;p style=\"text-align: center\"&gt;{{T3}} − {{T2}} = {{response}}&lt;/p&gt;","hint":"&lt;div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top:8%;\"&gt;{{T3}}&lt;/span&gt;&lt;/div&gt;&lt;/div&gt;&lt;/div&gt;","feedback":"&lt;p&gt;O resultado desta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function":"Lemonlib.round({{T1}}+{{T2}}, 2)","temp":true},{"name":"T4","function":"Lemonlib.round({{T3}}-{{T2}}-math.floor({{T3}}/10-{{T2}}/10)*10,2)","temp":true},{"name":"A1","label":"{{T1}}","function":"{{T1}}"}],"uniques":true},"algorithm":{"name":"calculateOperation","params":{"method":"equivLiteral","keyboard":"INTERMEDIATE"}}}</v>
      </c>
      <c r="AA316" s="11" t="s">
        <v>1588</v>
      </c>
      <c r="AB316" s="14" t="str">
        <f t="shared" si="2"/>
        <v>M4-NyO-44a-E-1</v>
      </c>
      <c r="AC316" s="14" t="str">
        <f t="shared" si="3"/>
        <v>M4-NyO-44a-E-1-BR</v>
      </c>
      <c r="AD316" s="7" t="s">
        <v>261</v>
      </c>
      <c r="AE316" s="7" t="s">
        <v>341</v>
      </c>
      <c r="AF316" s="16" t="s">
        <v>46</v>
      </c>
      <c r="AG316" s="7" t="s">
        <v>47</v>
      </c>
    </row>
    <row r="317" ht="75.0" customHeight="1">
      <c r="A317" s="9" t="s">
        <v>1577</v>
      </c>
      <c r="B317" s="12" t="s">
        <v>1578</v>
      </c>
      <c r="C317" s="9" t="s">
        <v>67</v>
      </c>
      <c r="D317" s="10" t="s">
        <v>35</v>
      </c>
      <c r="E317" s="9"/>
      <c r="F317" s="12" t="s">
        <v>1589</v>
      </c>
      <c r="G317" s="12" t="s">
        <v>1590</v>
      </c>
      <c r="H317" s="12"/>
      <c r="I317" s="9" t="s">
        <v>37</v>
      </c>
      <c r="J317" s="9" t="s">
        <v>92</v>
      </c>
      <c r="K317" s="11" t="s">
        <v>1558</v>
      </c>
      <c r="L317" s="12" t="s">
        <v>1591</v>
      </c>
      <c r="M317" s="9" t="s">
        <v>41</v>
      </c>
      <c r="N317" s="24" t="s">
        <v>1582</v>
      </c>
      <c r="O317" s="24" t="s">
        <v>1592</v>
      </c>
      <c r="P317" s="24" t="s">
        <v>1584</v>
      </c>
      <c r="Q317" s="16"/>
      <c r="R317" s="23"/>
      <c r="S317" s="23"/>
      <c r="T317" s="23"/>
      <c r="U317" s="21"/>
      <c r="V317" s="21"/>
      <c r="W317" s="23"/>
      <c r="X317" s="16"/>
      <c r="Y317" s="9" t="s">
        <v>44</v>
      </c>
      <c r="Z317" s="13" t="str">
        <f t="shared" si="1"/>
        <v>{"id":"M4-NyO-44a-A-1-BR","stimulus":"&lt;p&gt;Natália e Raul estão comparando as notas que eles obtiveram em uma atividade de matemática. Natália obteve {{T3}} e Raul obteve {{T2}}. Qual é a diferença entre os dois números?&lt;/p&gt;","template":"&lt;p&gt;A diferença é de {{response}}.&lt;/p&gt;","hint":"&lt;div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8%;\"&gt;{{T3}}&lt;/span&gt;&lt;/div&gt;&lt;/div&gt;&lt;/div&gt;","feedback":"&lt;p&gt;A diferença entre os dois números é:&lt;/p&gt;&lt;div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1.1,"max":99.9,"step":0.1},{"name":"Q2","label":null,"min":1.1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v>
      </c>
      <c r="AA317" s="11" t="s">
        <v>1593</v>
      </c>
      <c r="AB317" s="14" t="str">
        <f t="shared" si="2"/>
        <v>M4-NyO-44a-A-1</v>
      </c>
      <c r="AC317" s="14" t="str">
        <f t="shared" si="3"/>
        <v>M4-NyO-44a-A-1-BR</v>
      </c>
      <c r="AD317" s="7" t="s">
        <v>261</v>
      </c>
      <c r="AE317" s="7" t="s">
        <v>341</v>
      </c>
      <c r="AF317" s="16" t="s">
        <v>46</v>
      </c>
      <c r="AG317" s="7" t="s">
        <v>47</v>
      </c>
    </row>
    <row r="318" ht="75.0" customHeight="1">
      <c r="A318" s="9" t="s">
        <v>1577</v>
      </c>
      <c r="B318" s="12" t="s">
        <v>1578</v>
      </c>
      <c r="C318" s="9" t="s">
        <v>67</v>
      </c>
      <c r="D318" s="10" t="s">
        <v>35</v>
      </c>
      <c r="E318" s="9"/>
      <c r="F318" s="12" t="s">
        <v>1594</v>
      </c>
      <c r="G318" s="12" t="s">
        <v>1595</v>
      </c>
      <c r="H318" s="12"/>
      <c r="I318" s="9" t="s">
        <v>37</v>
      </c>
      <c r="J318" s="9" t="s">
        <v>92</v>
      </c>
      <c r="K318" s="11" t="s">
        <v>1596</v>
      </c>
      <c r="L318" s="11" t="s">
        <v>1587</v>
      </c>
      <c r="M318" s="9" t="s">
        <v>41</v>
      </c>
      <c r="N318" s="24" t="s">
        <v>1582</v>
      </c>
      <c r="O318" s="24" t="s">
        <v>1597</v>
      </c>
      <c r="P318" s="24" t="s">
        <v>1584</v>
      </c>
      <c r="Q318" s="16"/>
      <c r="R318" s="23"/>
      <c r="S318" s="23"/>
      <c r="T318" s="23"/>
      <c r="U318" s="21"/>
      <c r="V318" s="21"/>
      <c r="W318" s="23"/>
      <c r="X318" s="16"/>
      <c r="Y318" s="9" t="s">
        <v>44</v>
      </c>
      <c r="Z318" s="13" t="str">
        <f t="shared" si="1"/>
        <v>{"id":"M4-NyO-44a-A-2-BR","stimulus":"&lt;p&gt;Simone está percorrendo uma trilha de {{T3}} km e vai levar alguns dias para concluí-la. Se ela já percorreu {{T2}} km, quantos quilômetros faltam para chegar ao destino?&lt;/p&gt;","template":"&lt;p&gt;Ela ainda tem {{response}} km a percorrer.&lt;/p&gt;","hint":"&lt;div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8%;\"&gt;{{T3}}&lt;/span&gt;&lt;/div&gt;&lt;/div&gt;&lt;/div&gt;","feedback":"&lt;p&gt;Os quilômetros que faltam são:&lt;/p&gt;&lt;div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20.1,"max":99.9,"step":0.1},{"name":"Q2","label":null,"min":20.1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v>
      </c>
      <c r="AA318" s="11" t="s">
        <v>1598</v>
      </c>
      <c r="AB318" s="14" t="str">
        <f t="shared" si="2"/>
        <v>M4-NyO-44a-A-2</v>
      </c>
      <c r="AC318" s="14" t="str">
        <f t="shared" si="3"/>
        <v>M4-NyO-44a-A-2-BR</v>
      </c>
      <c r="AD318" s="7" t="s">
        <v>261</v>
      </c>
      <c r="AE318" s="7" t="s">
        <v>341</v>
      </c>
      <c r="AF318" s="16" t="s">
        <v>46</v>
      </c>
      <c r="AG318" s="7" t="s">
        <v>47</v>
      </c>
    </row>
    <row r="319" ht="75.0" customHeight="1">
      <c r="A319" s="9" t="s">
        <v>1577</v>
      </c>
      <c r="B319" s="12" t="s">
        <v>1578</v>
      </c>
      <c r="C319" s="9" t="s">
        <v>67</v>
      </c>
      <c r="D319" s="10" t="s">
        <v>35</v>
      </c>
      <c r="E319" s="9"/>
      <c r="F319" s="11" t="s">
        <v>1599</v>
      </c>
      <c r="G319" s="12" t="s">
        <v>1600</v>
      </c>
      <c r="H319" s="12"/>
      <c r="I319" s="9" t="s">
        <v>37</v>
      </c>
      <c r="J319" s="9" t="s">
        <v>92</v>
      </c>
      <c r="K319" s="11" t="s">
        <v>1601</v>
      </c>
      <c r="L319" s="11" t="s">
        <v>1587</v>
      </c>
      <c r="M319" s="9" t="s">
        <v>41</v>
      </c>
      <c r="N319" s="24" t="s">
        <v>1582</v>
      </c>
      <c r="O319" s="24" t="s">
        <v>1602</v>
      </c>
      <c r="P319" s="24" t="s">
        <v>1584</v>
      </c>
      <c r="Q319" s="16"/>
      <c r="R319" s="23"/>
      <c r="S319" s="23"/>
      <c r="T319" s="23"/>
      <c r="U319" s="21"/>
      <c r="V319" s="21"/>
      <c r="W319" s="23"/>
      <c r="X319" s="16"/>
      <c r="Y319" s="9" t="s">
        <v>44</v>
      </c>
      <c r="Z319" s="13" t="str">
        <f t="shared" si="1"/>
        <v>{"id":"M4-NyO-44a-A-3-BR","stimulus":"&lt;p&gt;Oliver precisa despejar {{T3}} l de água em uma bacia para fazer uma massa de isca para pesca. Se até agora ele despejou {{T2}} l, quantos litros faltam para ele completar?&lt;/p&gt;","template":"&lt;p&gt;Faltam despejar {{response}} l.&lt;/p&gt;","hint":"&lt;div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.{{T4}}&lt;/span&gt;&lt;span class=\"lemo-graphie-label\" style=\"position: absolute; right: 30%; top: 35%;\"&gt;{{T2}}&lt;/span&gt;&lt;span class=\"lemo-graphie-label\" style=\"position: absolute; right: 30%; top: 8%;\"&gt;{{T3}}&lt;/span&gt;&lt;/div&gt;&lt;/div&gt;&lt;/div&gt;","feedback":"&lt;p&gt;Os litros restantes para despejar são:&lt;/p&gt;&lt;div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3}}&lt;/span&gt;&lt;/div&gt;&lt;/div&gt;&lt;/div&gt;","seed":{"parameters":[{"name":"Q1","label":null,"min":0.1,"max":4.9,"step":0.1},{"name":"Q2","label":null,"min":0.1,"max":4.9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T2}}))*100,2)","temp":true},{"name":"A1","label":"{{function}}","function":"{{T1}}"}],"uniques":true},"algorithm":{"name":"calculateOperation","params":{"method":"equivSymbolic","keyboard":"INTERMEDIATE"}}}</v>
      </c>
      <c r="AA319" s="11" t="s">
        <v>1603</v>
      </c>
      <c r="AB319" s="14" t="str">
        <f t="shared" si="2"/>
        <v>M4-NyO-44a-A-3</v>
      </c>
      <c r="AC319" s="14" t="str">
        <f t="shared" si="3"/>
        <v>M4-NyO-44a-A-3-BR</v>
      </c>
      <c r="AD319" s="7" t="s">
        <v>261</v>
      </c>
      <c r="AE319" s="7" t="s">
        <v>341</v>
      </c>
      <c r="AF319" s="16" t="s">
        <v>46</v>
      </c>
      <c r="AG319" s="7" t="s">
        <v>47</v>
      </c>
    </row>
    <row r="320" ht="75.0" customHeight="1">
      <c r="A320" s="9" t="s">
        <v>1604</v>
      </c>
      <c r="B320" s="12" t="s">
        <v>1605</v>
      </c>
      <c r="C320" s="9" t="s">
        <v>34</v>
      </c>
      <c r="D320" s="10" t="s">
        <v>35</v>
      </c>
      <c r="E320" s="9"/>
      <c r="F320" s="12" t="s">
        <v>1606</v>
      </c>
      <c r="G320" s="12"/>
      <c r="H320" s="24"/>
      <c r="I320" s="9" t="s">
        <v>37</v>
      </c>
      <c r="J320" s="9" t="s">
        <v>391</v>
      </c>
      <c r="K320" s="11" t="s">
        <v>1607</v>
      </c>
      <c r="L320" s="11" t="s">
        <v>1608</v>
      </c>
      <c r="M320" s="9" t="s">
        <v>41</v>
      </c>
      <c r="N320" s="24" t="s">
        <v>1609</v>
      </c>
      <c r="O320" s="11" t="s">
        <v>1610</v>
      </c>
      <c r="P320" s="11" t="s">
        <v>1611</v>
      </c>
      <c r="Q320" s="16"/>
      <c r="R320" s="21"/>
      <c r="S320" s="21"/>
      <c r="T320" s="21"/>
      <c r="U320" s="21"/>
      <c r="V320" s="21"/>
      <c r="W320" s="21"/>
      <c r="X320" s="11"/>
      <c r="Y320" s="9" t="s">
        <v>44</v>
      </c>
      <c r="Z320" s="13" t="str">
        <f t="shared" si="1"/>
        <v>{"id":"M4-NyO-32a-I-1-BR","stimulus":"&lt;p&gt;Selecione o resultado desta multiplicação.&lt;/p&gt;&lt;p style=\"text-align: center\"&gt;{{Q1}} × {{Q2}} = ...&lt;/p&gt;","hint":"&lt;p&gt;O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name":"Q3","label":null,"min":2,"max":99,"step":1},{"name":"Q4","label":null,"min":2,"max":99,"step":1},{"name":"Q5","label":null,"min":2,"max":99,"step":1}],"calculated":[{"name":"A1","label":"{{function}}","function":"Lemonlib.round({{Q1}}*{{Q2}}, 2)"},{"name":"A2","label":"{{function}}","function":"Lemonlib.round({{Q1}}+{{Q2}}, 2)","incorrect":true},{"name":"A3","label":"{{function}}","function":"Lemonlib.round({{Q1}}*{{Q2}}+{{Q3}}, 2)","incorrect":true},{"name":"A4","label":"{{function}}","function":"Lemonlib.round({{Q1}}*{{Q2}}+{{Q4}}, 2)","incorrect":true},{"name":"A5","label":"{{function}}","function":"Lemonlib.round({{Q1}}*{{Q2}}-{{Q5}}, 2)","incorrect":true},{"name":"T1","function":"{{Q1}}*100","temp":true},{"name":"T2","function":"{{T1}}*{{Q2}}","temp":true}],"uniques":true},"algorithm":{"name":"trueFalse","template":"Multiple choice – standard","params":{"countCorrect":1,"countIncorrect":2,"showCheckIcon":false,
            "columns": 3
        }
    }
}</v>
      </c>
      <c r="AA320" s="11" t="s">
        <v>1612</v>
      </c>
      <c r="AB320" s="14" t="str">
        <f t="shared" si="2"/>
        <v>M4-NyO-32a-I-1</v>
      </c>
      <c r="AC320" s="14" t="str">
        <f t="shared" si="3"/>
        <v>M4-NyO-32a-I-1-BR</v>
      </c>
      <c r="AD320" s="7" t="s">
        <v>261</v>
      </c>
      <c r="AE320" s="7" t="s">
        <v>341</v>
      </c>
      <c r="AF320" s="16" t="s">
        <v>46</v>
      </c>
      <c r="AG320" s="7" t="s">
        <v>47</v>
      </c>
    </row>
    <row r="321" ht="75.0" customHeight="1">
      <c r="A321" s="7" t="s">
        <v>1604</v>
      </c>
      <c r="B321" s="12" t="s">
        <v>1605</v>
      </c>
      <c r="C321" s="9" t="s">
        <v>48</v>
      </c>
      <c r="D321" s="10" t="s">
        <v>35</v>
      </c>
      <c r="E321" s="9"/>
      <c r="F321" s="11" t="s">
        <v>1613</v>
      </c>
      <c r="G321" s="11" t="s">
        <v>706</v>
      </c>
      <c r="H321" s="24"/>
      <c r="I321" s="9" t="s">
        <v>37</v>
      </c>
      <c r="J321" s="9" t="s">
        <v>92</v>
      </c>
      <c r="K321" s="12" t="s">
        <v>1614</v>
      </c>
      <c r="L321" s="12" t="s">
        <v>1615</v>
      </c>
      <c r="M321" s="9" t="s">
        <v>41</v>
      </c>
      <c r="N321" s="11" t="s">
        <v>1609</v>
      </c>
      <c r="O321" s="11" t="s">
        <v>1610</v>
      </c>
      <c r="P321" s="11" t="s">
        <v>1611</v>
      </c>
      <c r="Q321" s="16"/>
      <c r="R321" s="21"/>
      <c r="S321" s="21"/>
      <c r="T321" s="23"/>
      <c r="U321" s="21"/>
      <c r="V321" s="21"/>
      <c r="W321" s="23"/>
      <c r="X321" s="16"/>
      <c r="Y321" s="9" t="s">
        <v>44</v>
      </c>
      <c r="Z321" s="13" t="str">
        <f t="shared" si="1"/>
        <v>{"id":"M4-NyO-32a-E-1-BR","stimulus":"&lt;p&gt;Calcule esta multiplicação.&lt;/p&gt;","template":"&lt;p style=\"text-align: center\"&gt;{{Q1}} × {{Q2}} =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{{A1}}&lt;/p&gt;","seed":{"parameters":[{"name":"Q1","label":null,"min":1.01,"max":99.99,"step":0.02},{"name":"Q2","label":null,"min":2,"max":99,"step":1}],"calculated":[{"name":"T1","function":"{{Q1}}*100","temp":true},{"name":"T2","function":" {{T1}}*{{Q2}}","temp":true},{"name":"A1","label":"{{function}}","function":" Lemonlib.round({{Q1}}*{{Q2}}, 2)"}],"uniques":true},"algorithm":{"name":"calculateOperation","params":{"method":"equivLiteral","keyboard":"INTERMEDIATE"}}}</v>
      </c>
      <c r="AA321" s="11" t="s">
        <v>1616</v>
      </c>
      <c r="AB321" s="14" t="str">
        <f t="shared" si="2"/>
        <v>M4-NyO-32a-E-1</v>
      </c>
      <c r="AC321" s="14" t="str">
        <f t="shared" si="3"/>
        <v>M4-NyO-32a-E-1-BR</v>
      </c>
      <c r="AD321" s="7" t="s">
        <v>261</v>
      </c>
      <c r="AE321" s="7" t="s">
        <v>341</v>
      </c>
      <c r="AF321" s="16" t="s">
        <v>46</v>
      </c>
      <c r="AG321" s="7" t="s">
        <v>47</v>
      </c>
    </row>
    <row r="322" ht="75.0" customHeight="1">
      <c r="A322" s="9" t="s">
        <v>1604</v>
      </c>
      <c r="B322" s="12" t="s">
        <v>1605</v>
      </c>
      <c r="C322" s="9" t="s">
        <v>67</v>
      </c>
      <c r="D322" s="10" t="s">
        <v>35</v>
      </c>
      <c r="E322" s="9"/>
      <c r="F322" s="11" t="s">
        <v>1617</v>
      </c>
      <c r="G322" s="11" t="s">
        <v>1618</v>
      </c>
      <c r="H322" s="24"/>
      <c r="I322" s="9" t="s">
        <v>37</v>
      </c>
      <c r="J322" s="9" t="s">
        <v>92</v>
      </c>
      <c r="K322" s="11" t="s">
        <v>1619</v>
      </c>
      <c r="L322" s="12" t="s">
        <v>1615</v>
      </c>
      <c r="M322" s="9" t="s">
        <v>41</v>
      </c>
      <c r="N322" s="24" t="s">
        <v>1609</v>
      </c>
      <c r="O322" s="11" t="s">
        <v>1610</v>
      </c>
      <c r="P322" s="11" t="s">
        <v>1611</v>
      </c>
      <c r="Q322" s="16"/>
      <c r="R322" s="23"/>
      <c r="S322" s="23"/>
      <c r="T322" s="23"/>
      <c r="U322" s="21"/>
      <c r="V322" s="21"/>
      <c r="W322" s="23"/>
      <c r="X322" s="16"/>
      <c r="Y322" s="9" t="s">
        <v>44</v>
      </c>
      <c r="Z322" s="13" t="str">
        <f t="shared" si="1"/>
        <v>{"id":"M4-NyO-32a-A-1-BR","stimulus":"&lt;p&gt;Joana faz uma caminhada de {{Q1}} km todos os dias. Quantos quilômetros totais ela caminha em {{Q2}} dias?&lt;/p&gt;","template":"&lt;p&gt;Ela caminha {{response}} km.&lt;/p&gt;","hint":"&lt;p&gt;O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14.99,"step":0.02},{"name":"Q2","label":null,"min":2,"max":99,"step":1}],"calculated":[{"name":"T1","function":"Lemonlib.round({{Q1}}*100,2)","temp":true},{"name":"T2","function":"Lemonlib.round({{T1}}*{{Q2}},2)","temp":true},{"name":"A1","label":"{{function}}","function":"Lemonlib.round({{Q1}}*{{Q2}},2)"}],"uniques":true},"algorithm":{"name":"calculateOperation","params":{"method":"equivLiteral","keyboard":"INTERMEDIATE"}}}</v>
      </c>
      <c r="AA322" s="11" t="s">
        <v>1620</v>
      </c>
      <c r="AB322" s="14" t="str">
        <f t="shared" si="2"/>
        <v>M4-NyO-32a-A-1</v>
      </c>
      <c r="AC322" s="14" t="str">
        <f t="shared" si="3"/>
        <v>M4-NyO-32a-A-1-BR</v>
      </c>
      <c r="AD322" s="7" t="s">
        <v>261</v>
      </c>
      <c r="AE322" s="7" t="s">
        <v>341</v>
      </c>
      <c r="AF322" s="16" t="s">
        <v>46</v>
      </c>
      <c r="AG322" s="7" t="s">
        <v>47</v>
      </c>
    </row>
    <row r="323" ht="75.0" customHeight="1">
      <c r="A323" s="9" t="s">
        <v>1604</v>
      </c>
      <c r="B323" s="12" t="s">
        <v>1605</v>
      </c>
      <c r="C323" s="9" t="s">
        <v>67</v>
      </c>
      <c r="D323" s="10" t="s">
        <v>35</v>
      </c>
      <c r="E323" s="9"/>
      <c r="F323" s="11" t="s">
        <v>1621</v>
      </c>
      <c r="G323" s="11" t="s">
        <v>1622</v>
      </c>
      <c r="H323" s="12"/>
      <c r="I323" s="9" t="s">
        <v>37</v>
      </c>
      <c r="J323" s="9" t="s">
        <v>92</v>
      </c>
      <c r="K323" s="11" t="s">
        <v>1623</v>
      </c>
      <c r="L323" s="12" t="s">
        <v>1615</v>
      </c>
      <c r="M323" s="9" t="s">
        <v>41</v>
      </c>
      <c r="N323" s="12" t="s">
        <v>1609</v>
      </c>
      <c r="O323" s="11" t="s">
        <v>1610</v>
      </c>
      <c r="P323" s="24" t="s">
        <v>1611</v>
      </c>
      <c r="Q323" s="16"/>
      <c r="R323" s="23"/>
      <c r="S323" s="23"/>
      <c r="T323" s="23"/>
      <c r="U323" s="23"/>
      <c r="V323" s="23"/>
      <c r="W323" s="23"/>
      <c r="X323" s="16"/>
      <c r="Y323" s="9" t="s">
        <v>44</v>
      </c>
      <c r="Z323" s="13" t="str">
        <f t="shared" si="1"/>
        <v>{"id":"M4-NyO-32a-A-2-BR","stimulus":"&lt;p&gt;Em um supermercado há {{Q2}} refrigeradores que refrigeram {{Q1}} kg de pescados cada um. Quantos quilos de pescados existem ao todo neste supermercado?&lt;/p&gt;","template":"&lt;p&gt;No total há {{response}} kg de pescados.&lt;/p&gt;","hint":"&lt;p&gt;O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{{A1}}&lt;/p&gt;","seed":{"parameters":[{"name":"Q1","label":null,"min":10.01,"max":99.99,"step":0.02},{"name":"Q2","label":null,"min":2,"max":99,"step":1}],"calculated":[{"name":"T1","function":"{{Q1}}*100","temp":true},{"name":"T2","function":" {{T1}}*{{Q2}}","temp":true},{"name":"A1","label":"{{function}}","function":" Lemonlib.round({{Q1}}*{{Q2}}, 2)"}],"uniques":true},"algorithm":{"name":"calculateOperation","params":{"method":"equivLiteral","keyboard":"INTERMEDIATE"}}}</v>
      </c>
      <c r="AA323" s="11" t="s">
        <v>1624</v>
      </c>
      <c r="AB323" s="14" t="str">
        <f t="shared" si="2"/>
        <v>M4-NyO-32a-A-2</v>
      </c>
      <c r="AC323" s="14" t="str">
        <f t="shared" si="3"/>
        <v>M4-NyO-32a-A-2-BR</v>
      </c>
      <c r="AD323" s="7" t="s">
        <v>261</v>
      </c>
      <c r="AE323" s="7" t="s">
        <v>341</v>
      </c>
      <c r="AF323" s="16" t="s">
        <v>46</v>
      </c>
      <c r="AG323" s="7" t="s">
        <v>47</v>
      </c>
    </row>
    <row r="324" ht="75.0" customHeight="1">
      <c r="A324" s="9" t="s">
        <v>1604</v>
      </c>
      <c r="B324" s="12" t="s">
        <v>1605</v>
      </c>
      <c r="C324" s="9" t="s">
        <v>67</v>
      </c>
      <c r="D324" s="10" t="s">
        <v>35</v>
      </c>
      <c r="E324" s="9"/>
      <c r="F324" s="11" t="s">
        <v>1625</v>
      </c>
      <c r="G324" s="11" t="s">
        <v>1626</v>
      </c>
      <c r="H324" s="12"/>
      <c r="I324" s="9" t="s">
        <v>37</v>
      </c>
      <c r="J324" s="9" t="s">
        <v>92</v>
      </c>
      <c r="K324" s="12" t="s">
        <v>1627</v>
      </c>
      <c r="L324" s="12" t="s">
        <v>1615</v>
      </c>
      <c r="M324" s="9" t="s">
        <v>41</v>
      </c>
      <c r="N324" s="12" t="s">
        <v>1609</v>
      </c>
      <c r="O324" s="11" t="s">
        <v>1610</v>
      </c>
      <c r="P324" s="24" t="s">
        <v>1611</v>
      </c>
      <c r="Q324" s="16"/>
      <c r="R324" s="23"/>
      <c r="S324" s="23"/>
      <c r="T324" s="23"/>
      <c r="U324" s="23"/>
      <c r="V324" s="23"/>
      <c r="W324" s="23"/>
      <c r="X324" s="16"/>
      <c r="Y324" s="9" t="s">
        <v>44</v>
      </c>
      <c r="Z324" s="13" t="str">
        <f t="shared" si="1"/>
        <v>{"id":"M4-NyO-32a-A-3-BR","stimulus":"&lt;p&gt;Núbia foi à mercearia do bairro comprar leite. Se o litro do leite custava R$ {{Q1}}, quanto ela precisou pagar por {{Q2}} l?&lt;/p&gt;","template":"&lt;p&gt;Ela pagou R$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{{A1}}&lt;/p&gt;","seed":{"parameters":[{"name":"Q1","label":null,"min":2.31,"max":4.59,"step":0.02},{"name":"Q2","label":null,"min":2,"max":50,"step":1}],"calculated":[{"name":"T1","function":"{{Q1}}*100","temp":true},{"name":"T2","function":" {{T1}}*{{Q2}}","temp":true},{"name":"A1","label":"{{function}}","function":" Lemonlib.round({{Q1}}*{{Q2}}, 2)"}],"uniques":true},"algorithm":{"name":"calculateOperation","params":{"method":"equivLiteral","keyboard":"INTERMEDIATE"}}}</v>
      </c>
      <c r="AA324" s="11" t="s">
        <v>1628</v>
      </c>
      <c r="AB324" s="14" t="str">
        <f t="shared" si="2"/>
        <v>M4-NyO-32a-A-3</v>
      </c>
      <c r="AC324" s="14" t="str">
        <f t="shared" si="3"/>
        <v>M4-NyO-32a-A-3-BR</v>
      </c>
      <c r="AD324" s="7" t="s">
        <v>261</v>
      </c>
      <c r="AE324" s="7" t="s">
        <v>341</v>
      </c>
      <c r="AF324" s="16" t="s">
        <v>46</v>
      </c>
      <c r="AG324" s="7" t="s">
        <v>47</v>
      </c>
    </row>
    <row r="325" ht="75.0" customHeight="1">
      <c r="A325" s="9" t="s">
        <v>1629</v>
      </c>
      <c r="B325" s="12" t="s">
        <v>1630</v>
      </c>
      <c r="C325" s="9" t="s">
        <v>34</v>
      </c>
      <c r="D325" s="10" t="s">
        <v>35</v>
      </c>
      <c r="E325" s="9"/>
      <c r="F325" s="12" t="s">
        <v>1631</v>
      </c>
      <c r="G325" s="12"/>
      <c r="H325" s="12"/>
      <c r="I325" s="9" t="s">
        <v>37</v>
      </c>
      <c r="J325" s="9" t="s">
        <v>391</v>
      </c>
      <c r="K325" s="12" t="s">
        <v>1632</v>
      </c>
      <c r="L325" s="11" t="s">
        <v>1633</v>
      </c>
      <c r="M325" s="9" t="s">
        <v>41</v>
      </c>
      <c r="N325" s="11" t="s">
        <v>1634</v>
      </c>
      <c r="O325" s="11" t="s">
        <v>1635</v>
      </c>
      <c r="P325" s="23"/>
      <c r="Q325" s="16"/>
      <c r="R325" s="21"/>
      <c r="S325" s="21"/>
      <c r="T325" s="21"/>
      <c r="U325" s="21"/>
      <c r="V325" s="21"/>
      <c r="W325" s="21"/>
      <c r="X325" s="11"/>
      <c r="Y325" s="9" t="s">
        <v>44</v>
      </c>
      <c r="Z325" s="13" t="str">
        <f t="shared" si="1"/>
        <v>{"id":"M4-NyO-33a-I-1-BR","stimulus":"&lt;p&gt;Selecione o resultado desta divisão.&lt;/p&gt;&lt;p style=\"text-align: center\"&gt;{{T1}} : {{Q1}} = ...&lt;/p&gt;","hint":"&lt;p&gt;Quando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name":"Q3","label":null,"min":1.01,"max":99.99,"step":0.01},{"name":"Q4","label":null,"min":1.01,"max":99.99,"step":0.01}],"calculated":[{"name":"T1","label":"{{function}}","function":"Lemonlib.round({{Q1}}*{{Q2}}, 2)","temp":true},{"name":"A1","label":"{{function}}","function":"{{Q2}}"},{"name":"A2","label":"{{function}}","function":"{{Q3}}","incorrect":true},{"name":"A3","label":"{{function}}","function":"{{Q4}}","incorrect":true}],"uniques":true},"algorithm":{"name":"trueFalse","template":"Multiple choice – standard","params":{"countCorrect":1,"countIncorrect":2,"showCheckIcon":false,
            "columns": 3
        }
    }
}</v>
      </c>
      <c r="AA325" s="11" t="s">
        <v>1636</v>
      </c>
      <c r="AB325" s="14" t="str">
        <f t="shared" si="2"/>
        <v>M4-NyO-33a-I-1</v>
      </c>
      <c r="AC325" s="14" t="str">
        <f t="shared" si="3"/>
        <v>M4-NyO-33a-I-1-BR</v>
      </c>
      <c r="AD325" s="7" t="s">
        <v>261</v>
      </c>
      <c r="AE325" s="16"/>
      <c r="AF325" s="16" t="s">
        <v>46</v>
      </c>
      <c r="AG325" s="7" t="s">
        <v>47</v>
      </c>
    </row>
    <row r="326" ht="75.0" customHeight="1">
      <c r="A326" s="9" t="s">
        <v>1629</v>
      </c>
      <c r="B326" s="12" t="s">
        <v>1630</v>
      </c>
      <c r="C326" s="9" t="s">
        <v>48</v>
      </c>
      <c r="D326" s="10" t="s">
        <v>35</v>
      </c>
      <c r="E326" s="9"/>
      <c r="F326" s="12" t="s">
        <v>950</v>
      </c>
      <c r="G326" s="12" t="s">
        <v>1637</v>
      </c>
      <c r="H326" s="12"/>
      <c r="I326" s="9" t="s">
        <v>37</v>
      </c>
      <c r="J326" s="9" t="s">
        <v>92</v>
      </c>
      <c r="K326" s="12" t="s">
        <v>1638</v>
      </c>
      <c r="L326" s="11" t="s">
        <v>919</v>
      </c>
      <c r="M326" s="9" t="s">
        <v>41</v>
      </c>
      <c r="N326" s="11" t="s">
        <v>1634</v>
      </c>
      <c r="O326" s="11" t="s">
        <v>1635</v>
      </c>
      <c r="P326" s="23"/>
      <c r="Q326" s="16"/>
      <c r="R326" s="23"/>
      <c r="S326" s="23"/>
      <c r="T326" s="23"/>
      <c r="U326" s="23"/>
      <c r="V326" s="23"/>
      <c r="W326" s="23"/>
      <c r="X326" s="16"/>
      <c r="Y326" s="9" t="s">
        <v>44</v>
      </c>
      <c r="Z326" s="13" t="str">
        <f t="shared" si="1"/>
        <v>{"id":"M4-NyO-33a-E-1-BR","stimulus":"&lt;p&gt;Calcule esta divisão.&lt;/p&gt;","template":"&lt;p style=\"text-align: center\"&gt;{{T1}} : {{Q1}} = {{response}}.&lt;/p&gt;","hint":"&lt;p&gt;Quando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divisão.&lt;/p&gt;","seed":{"parameters":[{"name":"Q1","label":null,"min":2,"max":9,"step":1},{"name":"Q2","label":null,"min":1.01,"max":99.99,"step":0.02}],"calculated":[{"name":"T1","function":"Lemonlib.round({{Q1}}*{{Q2}}, 2)","temp":true},{"name":"A1","label":"{{function}}","function":" {{Q2}}"}],"uniques":true},"algorithm":{"name":"calculateOperation","params":{"method":"equivLiteral","keyboard":"INTERMEDIATE"}}}</v>
      </c>
      <c r="AA326" s="11" t="s">
        <v>1639</v>
      </c>
      <c r="AB326" s="14" t="str">
        <f t="shared" si="2"/>
        <v>M4-NyO-33a-E-1</v>
      </c>
      <c r="AC326" s="14" t="str">
        <f t="shared" si="3"/>
        <v>M4-NyO-33a-E-1-BR</v>
      </c>
      <c r="AD326" s="7" t="s">
        <v>261</v>
      </c>
      <c r="AE326" s="16"/>
      <c r="AF326" s="16" t="s">
        <v>46</v>
      </c>
      <c r="AG326" s="7" t="s">
        <v>47</v>
      </c>
    </row>
    <row r="327" ht="75.0" customHeight="1">
      <c r="A327" s="9" t="s">
        <v>1629</v>
      </c>
      <c r="B327" s="12" t="s">
        <v>1630</v>
      </c>
      <c r="C327" s="9" t="s">
        <v>67</v>
      </c>
      <c r="D327" s="10" t="s">
        <v>35</v>
      </c>
      <c r="E327" s="9"/>
      <c r="F327" s="11" t="s">
        <v>1640</v>
      </c>
      <c r="G327" s="12" t="s">
        <v>1641</v>
      </c>
      <c r="H327" s="12"/>
      <c r="I327" s="9" t="s">
        <v>37</v>
      </c>
      <c r="J327" s="9" t="s">
        <v>92</v>
      </c>
      <c r="K327" s="12" t="s">
        <v>1642</v>
      </c>
      <c r="L327" s="12" t="s">
        <v>1643</v>
      </c>
      <c r="M327" s="9" t="s">
        <v>41</v>
      </c>
      <c r="N327" s="11" t="s">
        <v>1634</v>
      </c>
      <c r="O327" s="11" t="s">
        <v>1644</v>
      </c>
      <c r="P327" s="23"/>
      <c r="Q327" s="16"/>
      <c r="R327" s="23"/>
      <c r="S327" s="23"/>
      <c r="T327" s="23"/>
      <c r="U327" s="23"/>
      <c r="V327" s="23"/>
      <c r="W327" s="23"/>
      <c r="X327" s="24"/>
      <c r="Y327" s="9" t="s">
        <v>44</v>
      </c>
      <c r="Z327" s="13" t="str">
        <f t="shared" si="1"/>
        <v>{"id":"M4-NyO-33a-A-1-BR","stimulus":"&lt;p&gt;Lucas comprou {{Q1}} jogos de videogame por R$ {{T1}}. Se todos os jogos custaram o mesmo preço, quanto custou cada jogo?&lt;/p&gt;","template":"&lt;p&gt;Cada jogo custou {{response}}.&lt;/p&gt;","hint":"&lt;p&gt;Quando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AA327" s="11" t="s">
        <v>1645</v>
      </c>
      <c r="AB327" s="14" t="str">
        <f t="shared" si="2"/>
        <v>M4-NyO-33a-A-1</v>
      </c>
      <c r="AC327" s="14" t="str">
        <f t="shared" si="3"/>
        <v>M4-NyO-33a-A-1-BR</v>
      </c>
      <c r="AD327" s="7" t="s">
        <v>261</v>
      </c>
      <c r="AE327" s="16"/>
      <c r="AF327" s="16" t="s">
        <v>46</v>
      </c>
      <c r="AG327" s="7" t="s">
        <v>47</v>
      </c>
    </row>
    <row r="328" ht="75.0" customHeight="1">
      <c r="A328" s="9" t="s">
        <v>1629</v>
      </c>
      <c r="B328" s="12" t="s">
        <v>1630</v>
      </c>
      <c r="C328" s="9" t="s">
        <v>67</v>
      </c>
      <c r="D328" s="7" t="s">
        <v>35</v>
      </c>
      <c r="E328" s="9"/>
      <c r="F328" s="12" t="s">
        <v>1646</v>
      </c>
      <c r="G328" s="12" t="s">
        <v>1647</v>
      </c>
      <c r="H328" s="12"/>
      <c r="I328" s="9" t="s">
        <v>37</v>
      </c>
      <c r="J328" s="9" t="s">
        <v>92</v>
      </c>
      <c r="K328" s="12" t="s">
        <v>1642</v>
      </c>
      <c r="L328" s="12" t="s">
        <v>1643</v>
      </c>
      <c r="M328" s="9" t="s">
        <v>41</v>
      </c>
      <c r="N328" s="11" t="s">
        <v>1634</v>
      </c>
      <c r="O328" s="11" t="s">
        <v>1644</v>
      </c>
      <c r="P328" s="23"/>
      <c r="Q328" s="16"/>
      <c r="R328" s="23"/>
      <c r="S328" s="23"/>
      <c r="T328" s="23"/>
      <c r="U328" s="23"/>
      <c r="V328" s="23"/>
      <c r="W328" s="23"/>
      <c r="X328" s="24"/>
      <c r="Y328" s="9" t="s">
        <v>44</v>
      </c>
      <c r="Z328" s="13" t="str">
        <f t="shared" si="1"/>
        <v>{"id":"M4-NyO-33a-A-2-BR","stimulus":"&lt;p&gt;Nanda quer vender alguns brinquedos repetidos do irmão dela, pois ele tem {{Q1}} versões do mesmo brinquedo. Sendo assim, ela mediu a massa de todos esses brinquedos e obteve um total de {{T1}} g. Quantas gramas pesa cada brinquedo?&lt;/p&gt;","template":"&lt;p&gt;Cada brinquedo pesa {{response}} g.&lt;/p&gt;","hint":"&lt;p&gt;Quando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AA328" s="11" t="s">
        <v>1648</v>
      </c>
      <c r="AB328" s="14" t="str">
        <f t="shared" si="2"/>
        <v>M4-NyO-33a-A-2</v>
      </c>
      <c r="AC328" s="14" t="str">
        <f t="shared" si="3"/>
        <v>M4-NyO-33a-A-2-BR</v>
      </c>
      <c r="AD328" s="7" t="s">
        <v>261</v>
      </c>
      <c r="AE328" s="7" t="s">
        <v>341</v>
      </c>
      <c r="AF328" s="16" t="s">
        <v>46</v>
      </c>
      <c r="AG328" s="7" t="s">
        <v>47</v>
      </c>
    </row>
    <row r="329" ht="75.0" customHeight="1">
      <c r="A329" s="9" t="s">
        <v>1629</v>
      </c>
      <c r="B329" s="12" t="s">
        <v>1630</v>
      </c>
      <c r="C329" s="9" t="s">
        <v>67</v>
      </c>
      <c r="D329" s="7" t="s">
        <v>35</v>
      </c>
      <c r="E329" s="9"/>
      <c r="F329" s="12" t="s">
        <v>1649</v>
      </c>
      <c r="G329" s="12" t="s">
        <v>1650</v>
      </c>
      <c r="H329" s="12"/>
      <c r="I329" s="9" t="s">
        <v>37</v>
      </c>
      <c r="J329" s="9" t="s">
        <v>92</v>
      </c>
      <c r="K329" s="12" t="s">
        <v>1642</v>
      </c>
      <c r="L329" s="12" t="s">
        <v>1643</v>
      </c>
      <c r="M329" s="9" t="s">
        <v>41</v>
      </c>
      <c r="N329" s="11" t="s">
        <v>1634</v>
      </c>
      <c r="O329" s="11" t="s">
        <v>1644</v>
      </c>
      <c r="P329" s="23"/>
      <c r="Q329" s="16"/>
      <c r="R329" s="23"/>
      <c r="S329" s="23"/>
      <c r="T329" s="23"/>
      <c r="U329" s="23"/>
      <c r="V329" s="23"/>
      <c r="W329" s="23"/>
      <c r="X329" s="24"/>
      <c r="Y329" s="9" t="s">
        <v>44</v>
      </c>
      <c r="Z329" s="13" t="str">
        <f t="shared" si="1"/>
        <v>{"id":"M4-NyO-33a-A-3-BR","stimulus":"&lt;p&gt;Miguel preparou {{T1}} cl de uma batida de morando para comemorar o aniversário da avó dele. Como ele distribuiu a batida igualmente em {{Q1}} copos, quantos centilitros ficou em cada um?&lt;/p&gt;","template":"&lt;p&gt;Cada copo ficou com {{response}} cl.&lt;/p&gt;","hint":"&lt;p&gt;Quando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AA329" s="11" t="s">
        <v>1651</v>
      </c>
      <c r="AB329" s="14" t="str">
        <f t="shared" si="2"/>
        <v>M4-NyO-33a-A-3</v>
      </c>
      <c r="AC329" s="14" t="str">
        <f t="shared" si="3"/>
        <v>M4-NyO-33a-A-3-BR</v>
      </c>
      <c r="AD329" s="7" t="s">
        <v>261</v>
      </c>
      <c r="AE329" s="7" t="s">
        <v>341</v>
      </c>
      <c r="AF329" s="16" t="s">
        <v>46</v>
      </c>
      <c r="AG329" s="7" t="s">
        <v>47</v>
      </c>
    </row>
    <row r="330" ht="75.0" customHeight="1">
      <c r="A330" s="9" t="s">
        <v>1652</v>
      </c>
      <c r="B330" s="12" t="s">
        <v>1653</v>
      </c>
      <c r="C330" s="9" t="s">
        <v>34</v>
      </c>
      <c r="D330" s="7" t="s">
        <v>35</v>
      </c>
      <c r="E330" s="9"/>
      <c r="F330" s="12" t="s">
        <v>1654</v>
      </c>
      <c r="G330" s="12"/>
      <c r="H330" s="12"/>
      <c r="I330" s="9" t="s">
        <v>37</v>
      </c>
      <c r="J330" s="9" t="s">
        <v>391</v>
      </c>
      <c r="K330" s="12" t="s">
        <v>1655</v>
      </c>
      <c r="L330" s="12" t="s">
        <v>1656</v>
      </c>
      <c r="M330" s="9" t="s">
        <v>41</v>
      </c>
      <c r="N330" s="11" t="s">
        <v>1634</v>
      </c>
      <c r="O330" s="11" t="s">
        <v>1635</v>
      </c>
      <c r="P330" s="42"/>
      <c r="Q330" s="16"/>
      <c r="R330" s="23"/>
      <c r="S330" s="23"/>
      <c r="T330" s="23"/>
      <c r="U330" s="23"/>
      <c r="V330" s="23"/>
      <c r="W330" s="23"/>
      <c r="X330" s="24"/>
      <c r="Y330" s="9" t="s">
        <v>44</v>
      </c>
      <c r="Z330" s="13" t="str">
        <f t="shared" si="1"/>
        <v>{"id":"M4-NyO-33b-I-1-BR","stimulus":"&lt;p&gt;Selecione o resultado desta divisão.&lt;/p&gt;&lt;p style=\"text-align: center\"&gt;{{T1}} : {{T2}} = ...&lt;/p&gt;","hint":"&lt;p&gt;Quando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name":"Q4","label":null,"min":2,"max":9,"step":1},{"name":"Q5","label":null,"min":2,"max":9,"step":1}],"calculated":[{"name":"T1","function":"{{Q1}}*{{Q2}}","temp":true},{"name":"T2","function":"{{Q2}}*{{Q3}}","temp":true},{"name":"A1","label":"{{function}}","function":"Lemonlib.round({{Q1}}/{{Q3}}, 2)"},{"name":"A2","label":"{{function}}","function":"Lemonlib.round({{Q1}}/{{Q4}}, 2)","incorrect":true},{"name":"A3","label":"{{function}}","function":"Lemonlib.round({{Q1}}/{{Q5}}, 2)","incorrect":true}],"uniques":true},"algorithm":{"name":"trueFalse","template":"Multiple choice – standard","params":{"countCorrect":1,"countIncorrect":2,"showCheckIcon":false,
            "columns": 3
        }
    }
}</v>
      </c>
      <c r="AA330" s="11" t="s">
        <v>1657</v>
      </c>
      <c r="AB330" s="14" t="str">
        <f t="shared" si="2"/>
        <v>M4-NyO-33b-I-1</v>
      </c>
      <c r="AC330" s="14" t="str">
        <f t="shared" si="3"/>
        <v>M4-NyO-33b-I-1-BR</v>
      </c>
      <c r="AD330" s="7" t="s">
        <v>261</v>
      </c>
      <c r="AE330" s="16"/>
      <c r="AF330" s="16" t="s">
        <v>46</v>
      </c>
      <c r="AG330" s="7" t="s">
        <v>47</v>
      </c>
    </row>
    <row r="331" ht="75.0" customHeight="1">
      <c r="A331" s="9" t="s">
        <v>1652</v>
      </c>
      <c r="B331" s="12" t="s">
        <v>1653</v>
      </c>
      <c r="C331" s="9" t="s">
        <v>48</v>
      </c>
      <c r="D331" s="7" t="s">
        <v>35</v>
      </c>
      <c r="E331" s="9"/>
      <c r="F331" s="12" t="s">
        <v>950</v>
      </c>
      <c r="G331" s="12" t="s">
        <v>1658</v>
      </c>
      <c r="H331" s="12"/>
      <c r="I331" s="9" t="s">
        <v>37</v>
      </c>
      <c r="J331" s="9" t="s">
        <v>92</v>
      </c>
      <c r="K331" s="12" t="s">
        <v>1659</v>
      </c>
      <c r="L331" s="12" t="s">
        <v>1660</v>
      </c>
      <c r="M331" s="9" t="s">
        <v>41</v>
      </c>
      <c r="N331" s="11" t="s">
        <v>1634</v>
      </c>
      <c r="O331" s="11" t="s">
        <v>1635</v>
      </c>
      <c r="P331" s="42"/>
      <c r="Q331" s="16"/>
      <c r="R331" s="23"/>
      <c r="S331" s="23"/>
      <c r="T331" s="23"/>
      <c r="U331" s="23"/>
      <c r="V331" s="23"/>
      <c r="W331" s="23"/>
      <c r="X331" s="24"/>
      <c r="Y331" s="9" t="s">
        <v>44</v>
      </c>
      <c r="Z331" s="13" t="str">
        <f t="shared" si="1"/>
        <v>{"id":"M4-NyO-33b-E-1-BR","stimulus":"&lt;p&gt;Calcule esta divisão.&lt;/p&gt;","template":"&lt;p style=\"text-align: center\"&gt;{{T1}} : {{T2}} = {{response}}&lt;/p&gt;","hint":"&lt;p&gt;Quando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AA331" s="11" t="s">
        <v>1661</v>
      </c>
      <c r="AB331" s="14" t="str">
        <f t="shared" si="2"/>
        <v>M4-NyO-33b-E-1</v>
      </c>
      <c r="AC331" s="14" t="str">
        <f t="shared" si="3"/>
        <v>M4-NyO-33b-E-1-BR</v>
      </c>
      <c r="AD331" s="7" t="s">
        <v>261</v>
      </c>
      <c r="AE331" s="16"/>
      <c r="AF331" s="16" t="s">
        <v>46</v>
      </c>
      <c r="AG331" s="7" t="s">
        <v>47</v>
      </c>
    </row>
    <row r="332" ht="75.0" customHeight="1">
      <c r="A332" s="9" t="s">
        <v>1652</v>
      </c>
      <c r="B332" s="12" t="s">
        <v>1653</v>
      </c>
      <c r="C332" s="9" t="s">
        <v>67</v>
      </c>
      <c r="D332" s="7" t="s">
        <v>35</v>
      </c>
      <c r="E332" s="9"/>
      <c r="F332" s="11" t="s">
        <v>1662</v>
      </c>
      <c r="G332" s="11" t="s">
        <v>1663</v>
      </c>
      <c r="H332" s="12"/>
      <c r="I332" s="9" t="s">
        <v>37</v>
      </c>
      <c r="J332" s="9" t="s">
        <v>92</v>
      </c>
      <c r="K332" s="12" t="s">
        <v>1659</v>
      </c>
      <c r="L332" s="12" t="s">
        <v>1660</v>
      </c>
      <c r="M332" s="9" t="s">
        <v>41</v>
      </c>
      <c r="N332" s="11" t="s">
        <v>1634</v>
      </c>
      <c r="O332" s="21" t="s">
        <v>1664</v>
      </c>
      <c r="P332" s="23"/>
      <c r="Q332" s="16"/>
      <c r="R332" s="23"/>
      <c r="S332" s="23"/>
      <c r="T332" s="23"/>
      <c r="U332" s="23"/>
      <c r="V332" s="23"/>
      <c r="W332" s="23"/>
      <c r="X332" s="16"/>
      <c r="Y332" s="9" t="s">
        <v>44</v>
      </c>
      <c r="Z332" s="13" t="str">
        <f t="shared" si="1"/>
        <v>{"id":"M4-NyO-33b-A-1-BR","stimulus":"&lt;p&gt;Na escola de Túlio foram usados {{T1}} l de tinta acrílica para pintar {{T2}} murais. Como todos os murais são do mesmo tamanho e receberam a mesma quantidade de tinta, quantos litros foram usados em cada um?&lt;/p&gt;","template":"&lt;p&gt;Foram usados {{response}} l em cada mural.&lt;/p&gt;","hint":"&lt;p&gt;Quando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AA332" s="11" t="s">
        <v>1665</v>
      </c>
      <c r="AB332" s="14" t="str">
        <f t="shared" si="2"/>
        <v>M4-NyO-33b-A-1</v>
      </c>
      <c r="AC332" s="14" t="str">
        <f t="shared" si="3"/>
        <v>M4-NyO-33b-A-1-BR</v>
      </c>
      <c r="AD332" s="7" t="s">
        <v>261</v>
      </c>
      <c r="AE332" s="7" t="s">
        <v>341</v>
      </c>
      <c r="AF332" s="16" t="s">
        <v>46</v>
      </c>
      <c r="AG332" s="7" t="s">
        <v>47</v>
      </c>
    </row>
    <row r="333" ht="75.0" customHeight="1">
      <c r="A333" s="9" t="s">
        <v>1652</v>
      </c>
      <c r="B333" s="12" t="s">
        <v>1653</v>
      </c>
      <c r="C333" s="9" t="s">
        <v>67</v>
      </c>
      <c r="D333" s="7" t="s">
        <v>35</v>
      </c>
      <c r="E333" s="9"/>
      <c r="F333" s="12" t="s">
        <v>1666</v>
      </c>
      <c r="G333" s="12" t="s">
        <v>1667</v>
      </c>
      <c r="H333" s="12"/>
      <c r="I333" s="9" t="s">
        <v>37</v>
      </c>
      <c r="J333" s="9" t="s">
        <v>92</v>
      </c>
      <c r="K333" s="12" t="s">
        <v>1659</v>
      </c>
      <c r="L333" s="12" t="s">
        <v>1660</v>
      </c>
      <c r="M333" s="9" t="s">
        <v>41</v>
      </c>
      <c r="N333" s="11" t="s">
        <v>1634</v>
      </c>
      <c r="O333" s="21" t="s">
        <v>1664</v>
      </c>
      <c r="P333" s="23"/>
      <c r="Q333" s="16"/>
      <c r="R333" s="23"/>
      <c r="S333" s="23"/>
      <c r="T333" s="23"/>
      <c r="U333" s="23"/>
      <c r="V333" s="23"/>
      <c r="W333" s="23"/>
      <c r="X333" s="16"/>
      <c r="Y333" s="9" t="s">
        <v>44</v>
      </c>
      <c r="Z333" s="13" t="str">
        <f t="shared" si="1"/>
        <v>{"id":"M4-NyO-33b-A-2-BR","stimulus":"&lt;p&gt;Em um concurso de rádio, Alberto e seu pai obtiveram {{T1}} pontos após responderem {{T2}} perguntas. Quantos pontos eles ganharam em cada questão?&lt;/p&gt;","template":"&lt;p&gt;Eles conseguiram {{response}} pontos por pergunta.&lt;/p&gt;","hint":"&lt;p&gt;Quando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AA333" s="11" t="s">
        <v>1668</v>
      </c>
      <c r="AB333" s="14" t="str">
        <f t="shared" si="2"/>
        <v>M4-NyO-33b-A-2</v>
      </c>
      <c r="AC333" s="14" t="str">
        <f t="shared" si="3"/>
        <v>M4-NyO-33b-A-2-BR</v>
      </c>
      <c r="AD333" s="7" t="s">
        <v>261</v>
      </c>
      <c r="AE333" s="7" t="s">
        <v>341</v>
      </c>
      <c r="AF333" s="16" t="s">
        <v>46</v>
      </c>
      <c r="AG333" s="7" t="s">
        <v>47</v>
      </c>
    </row>
    <row r="334" ht="75.0" customHeight="1">
      <c r="A334" s="9" t="s">
        <v>1652</v>
      </c>
      <c r="B334" s="12" t="s">
        <v>1653</v>
      </c>
      <c r="C334" s="9" t="s">
        <v>67</v>
      </c>
      <c r="D334" s="7" t="s">
        <v>35</v>
      </c>
      <c r="E334" s="9"/>
      <c r="F334" s="11" t="s">
        <v>1669</v>
      </c>
      <c r="G334" s="12" t="s">
        <v>1670</v>
      </c>
      <c r="H334" s="12"/>
      <c r="I334" s="9" t="s">
        <v>37</v>
      </c>
      <c r="J334" s="9" t="s">
        <v>92</v>
      </c>
      <c r="K334" s="12" t="s">
        <v>1659</v>
      </c>
      <c r="L334" s="12" t="s">
        <v>1660</v>
      </c>
      <c r="M334" s="9" t="s">
        <v>41</v>
      </c>
      <c r="N334" s="11" t="s">
        <v>1634</v>
      </c>
      <c r="O334" s="21" t="s">
        <v>1664</v>
      </c>
      <c r="P334" s="23"/>
      <c r="Q334" s="16"/>
      <c r="R334" s="23"/>
      <c r="S334" s="23"/>
      <c r="T334" s="23"/>
      <c r="U334" s="23"/>
      <c r="V334" s="23"/>
      <c r="W334" s="23"/>
      <c r="X334" s="16"/>
      <c r="Y334" s="9" t="s">
        <v>44</v>
      </c>
      <c r="Z334" s="13" t="str">
        <f t="shared" si="1"/>
        <v>{"id":"M4-NyO-33b-A-3-BR","stimulus":"&lt;p&gt;Uma comedoria de um cinema recebeu um pacote pesando {{T1}} hg e contendo {{T2}} sacos de pipoca. Quantos hectogramas cada saco pesa?&lt;/p&gt;","template":"&lt;p&gt;Cada saco pesa {{response}} hg.&lt;/p&gt;","hint":"&lt;p&gt;Ao terminar de dividir a parte inteira, coloque uma vírgula no quociente e continue dividindo.&lt;/p&gt;","feedback":"&lt;p&gt;Quando terminar de dividir a parte inteira, coloque uma vírgula no quociente e continue dividindo.&lt;/p&gt;&lt;p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AA334" s="11" t="s">
        <v>1671</v>
      </c>
      <c r="AB334" s="14" t="str">
        <f t="shared" si="2"/>
        <v>M4-NyO-33b-A-3</v>
      </c>
      <c r="AC334" s="14" t="str">
        <f t="shared" si="3"/>
        <v>M4-NyO-33b-A-3-BR</v>
      </c>
      <c r="AD334" s="7" t="s">
        <v>261</v>
      </c>
      <c r="AE334" s="7" t="s">
        <v>341</v>
      </c>
      <c r="AF334" s="16" t="s">
        <v>46</v>
      </c>
      <c r="AG334" s="7" t="s">
        <v>47</v>
      </c>
    </row>
    <row r="335" ht="75.0" customHeight="1">
      <c r="A335" s="9" t="s">
        <v>1672</v>
      </c>
      <c r="B335" s="12" t="s">
        <v>1673</v>
      </c>
      <c r="C335" s="9" t="s">
        <v>34</v>
      </c>
      <c r="D335" s="10" t="s">
        <v>35</v>
      </c>
      <c r="E335" s="9"/>
      <c r="F335" s="12" t="s">
        <v>1674</v>
      </c>
      <c r="G335" s="12"/>
      <c r="H335" s="24"/>
      <c r="I335" s="9" t="s">
        <v>37</v>
      </c>
      <c r="J335" s="9" t="s">
        <v>391</v>
      </c>
      <c r="K335" s="12" t="s">
        <v>1675</v>
      </c>
      <c r="L335" s="11" t="s">
        <v>1676</v>
      </c>
      <c r="M335" s="9" t="s">
        <v>41</v>
      </c>
      <c r="N335" s="12" t="s">
        <v>1677</v>
      </c>
      <c r="O335" s="12" t="s">
        <v>1678</v>
      </c>
      <c r="P335" s="23"/>
      <c r="Q335" s="16"/>
      <c r="R335" s="23"/>
      <c r="S335" s="23"/>
      <c r="T335" s="23"/>
      <c r="U335" s="23"/>
      <c r="V335" s="23"/>
      <c r="W335" s="23"/>
      <c r="X335" s="24"/>
      <c r="Y335" s="9" t="s">
        <v>44</v>
      </c>
      <c r="Z335" s="13" t="str">
        <f t="shared" si="1"/>
        <v>{"id":"M4-NyO-33c-I-1-BR","stimulus":"&lt;p&gt;Selecione a divisão que é equivalente à seguinte:&lt;/p&gt;&lt;p style=\"text-align: center\"&gt;{{T1}} : {{Q3}}&lt;/p&gt;","hint":"&lt;p&gt;Para obter uma divisão equivalente, multiplique ou divida o dividendo e o divisor pelo mesmo número.&lt;/p&gt;","feedback":"&lt;p&gt;Para obter uma divisão equivalente, pode-se multiplicar ou dividir o dividendo e o divisor pelo mesmo número.&lt;/p&gt;&lt;p&gt;O resultado das duas divisões é o mesmo.&lt;/p&gt;&lt;p style=\"text-align: center\"&gt;{{T1}} : {{Q3}} = {{T7}}&lt;/p&gt;&lt;p&gt;{{T3}} : {{T6}} = {{T7}}&lt;/p&gt;","seed":{"parameters":[{"name":"Q1","label":null,"min":1,"max":9,"step":1},{"name":"Q2","label":null,"min":1,"max":99,"step":1},{"name":"Q3","label":null,"min":2,"max":9,"step":1}],"calculated":[{"name":"T1","label":"{{function}}","function":"Lemonlib.round({{Q1}}+{{Q2}}/100, 2)","temp":true},{"name":"T2","label":"{{function}}","function":"Lemonlib.round({{Q1}}*10+{{Q2}}/10, 1)","temp":true},{"name":"T3","label":"{{function}}","function":"{{Q1}}*100+{{Q2}}","temp":true},{"name":"T4","label":"{{function}}","function":"{{Q1}}*1000+{{Q2}}*10","temp":true},{"name":"T5","label":"{{function}}","function":"{{Q3}}*10","temp":true},{"name":"T6","label":"{{function}}","function":"{{Q3}}*100","temp":true},{"name":"T7","label":"{{function}}","function":"Lemonlib.round({{T1}}/{{Q2}}, 2)","temp":true},{"name":"A1","label":"{{T3}} : {{T6}}"},{"name":"A2","label":"{{T2}} : {{T6}}","incorrect":true},{"name":"A3","label":"{{T3}} : {{T5}}","incorrect":true},{"name":"A4","label":"{{T4}} : {{T5}}","incorrect":true},{"name":"A5","label":"{{T4}} : {{T6}}","incorrect":true}],"uniques":true},"algorithm":{"name":"trueFalse","template":"Multiple choice – standard","params":{"countCorrect":1,"countIncorrect":2,"showCheckIcon":false,
            "columns": 3
        }
    }
}</v>
      </c>
      <c r="AA335" s="11" t="s">
        <v>1679</v>
      </c>
      <c r="AB335" s="14" t="str">
        <f t="shared" si="2"/>
        <v>M4-NyO-33c-I-1</v>
      </c>
      <c r="AC335" s="14" t="str">
        <f t="shared" si="3"/>
        <v>M4-NyO-33c-I-1-BR</v>
      </c>
      <c r="AD335" s="7" t="s">
        <v>261</v>
      </c>
      <c r="AE335" s="16"/>
      <c r="AF335" s="16" t="s">
        <v>46</v>
      </c>
      <c r="AG335" s="7" t="s">
        <v>47</v>
      </c>
    </row>
    <row r="336" ht="75.0" customHeight="1">
      <c r="A336" s="9" t="s">
        <v>1672</v>
      </c>
      <c r="B336" s="12" t="s">
        <v>1673</v>
      </c>
      <c r="C336" s="9" t="s">
        <v>48</v>
      </c>
      <c r="D336" s="10" t="s">
        <v>35</v>
      </c>
      <c r="E336" s="9"/>
      <c r="F336" s="12" t="s">
        <v>1680</v>
      </c>
      <c r="G336" s="12" t="s">
        <v>1681</v>
      </c>
      <c r="H336" s="24"/>
      <c r="I336" s="9" t="s">
        <v>37</v>
      </c>
      <c r="J336" s="9" t="s">
        <v>92</v>
      </c>
      <c r="K336" s="12" t="s">
        <v>1675</v>
      </c>
      <c r="L336" s="12" t="s">
        <v>1682</v>
      </c>
      <c r="M336" s="9" t="s">
        <v>41</v>
      </c>
      <c r="N336" s="12" t="s">
        <v>1677</v>
      </c>
      <c r="O336" s="12" t="s">
        <v>1683</v>
      </c>
      <c r="P336" s="23"/>
      <c r="Q336" s="16"/>
      <c r="R336" s="23"/>
      <c r="S336" s="23"/>
      <c r="T336" s="23"/>
      <c r="U336" s="23"/>
      <c r="V336" s="23"/>
      <c r="W336" s="23"/>
      <c r="X336" s="24"/>
      <c r="Y336" s="9" t="s">
        <v>44</v>
      </c>
      <c r="Z336" s="13" t="str">
        <f t="shared" si="1"/>
        <v>{"id":"M4-NyO-33c-E-1-BR","stimulus":"&lt;p&gt;Complete a seguinte divisão para que fique equivalente a esta:&lt;/p&gt;&lt;p style=\"text-align: center\"&gt;{{T1}} : {{Q3}}&lt;/p&gt;","template":"&lt;p&gt;{{T2}} : {{response}}&lt;/p&gt;","hint":"&lt;p&gt;Para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2)","temp":true},{"name":"T2","label":"{{function}}","function":"{{Q1}}*100+{{Q2}}","temp":true},{"name":"T3","label":"{{function}}","function":"Lemonlib.round({{T1}}/{{Q3}}, 3)","temp":true},{"name":"A1","label":"{{function}}","function":"{{Q3}}*100"}],"uniques":true},"algorithm":{"name":"calculateOperation","params":{"method":"equivLiteral","keyboard":"INTERMEDIATE"}}}</v>
      </c>
      <c r="AA336" s="11" t="s">
        <v>1684</v>
      </c>
      <c r="AB336" s="14" t="str">
        <f t="shared" si="2"/>
        <v>M4-NyO-33c-E-1</v>
      </c>
      <c r="AC336" s="14" t="str">
        <f t="shared" si="3"/>
        <v>M4-NyO-33c-E-1-BR</v>
      </c>
      <c r="AD336" s="7" t="s">
        <v>261</v>
      </c>
      <c r="AE336" s="16"/>
      <c r="AF336" s="16" t="s">
        <v>46</v>
      </c>
      <c r="AG336" s="7" t="s">
        <v>47</v>
      </c>
    </row>
    <row r="337" ht="75.0" customHeight="1">
      <c r="A337" s="9" t="s">
        <v>1672</v>
      </c>
      <c r="B337" s="12" t="s">
        <v>1673</v>
      </c>
      <c r="C337" s="7" t="s">
        <v>48</v>
      </c>
      <c r="D337" s="10" t="s">
        <v>35</v>
      </c>
      <c r="E337" s="9"/>
      <c r="F337" s="12" t="s">
        <v>1680</v>
      </c>
      <c r="G337" s="12" t="s">
        <v>1685</v>
      </c>
      <c r="H337" s="12"/>
      <c r="I337" s="9" t="s">
        <v>37</v>
      </c>
      <c r="J337" s="9" t="s">
        <v>92</v>
      </c>
      <c r="K337" s="12" t="s">
        <v>1675</v>
      </c>
      <c r="L337" s="12" t="s">
        <v>1686</v>
      </c>
      <c r="M337" s="9" t="s">
        <v>41</v>
      </c>
      <c r="N337" s="12" t="s">
        <v>1677</v>
      </c>
      <c r="O337" s="12" t="s">
        <v>1687</v>
      </c>
      <c r="P337" s="23"/>
      <c r="Q337" s="16"/>
      <c r="R337" s="23"/>
      <c r="S337" s="23"/>
      <c r="T337" s="23"/>
      <c r="U337" s="23"/>
      <c r="V337" s="23"/>
      <c r="W337" s="23"/>
      <c r="X337" s="16"/>
      <c r="Y337" s="9" t="s">
        <v>44</v>
      </c>
      <c r="Z337" s="13" t="str">
        <f t="shared" si="1"/>
        <v>{"id":"M4-NyO-33c-E-2-BR","stimulus":"&lt;p&gt;Complete a seguinte divisão para que fique equivalente a esta:&lt;/p&gt;&lt;p style=\"text-align: center\"&gt;{{T1}} : {{Q3}}&lt;/p&gt;","template":"&lt;p style=\"text-align: center\"&gt;{{response}} : {{T2}}&lt;/p&gt;","hint":"&lt;p&gt;Para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2)","temp":true},{"name":"T2","label":"{{function}}","function":"{{Q3}}*100","temp":true},{"name":"T3","label":"{{function}}","function":"Lemonlib.round({{T1}}/{{Q3}}, 2)","temp":true},{"name":"A1","label":"{{function}}","function":"{{Q1}}*100+{{Q2}}"}],"uniques":true},"algorithm":{"name":"calculateOperation","params":{"method":"equivLiteral","keyboard":"INTERMEDIATE"}}}</v>
      </c>
      <c r="AA337" s="11" t="s">
        <v>1688</v>
      </c>
      <c r="AB337" s="14" t="str">
        <f t="shared" si="2"/>
        <v>M4-NyO-33c-E-2</v>
      </c>
      <c r="AC337" s="14" t="str">
        <f t="shared" si="3"/>
        <v>M4-NyO-33c-E-2-BR</v>
      </c>
      <c r="AD337" s="7" t="s">
        <v>261</v>
      </c>
      <c r="AE337" s="16"/>
      <c r="AF337" s="16" t="s">
        <v>46</v>
      </c>
      <c r="AG337" s="7" t="s">
        <v>47</v>
      </c>
    </row>
    <row r="338" ht="75.0" customHeight="1">
      <c r="A338" s="9" t="s">
        <v>1689</v>
      </c>
      <c r="B338" s="12" t="s">
        <v>1690</v>
      </c>
      <c r="C338" s="9" t="s">
        <v>34</v>
      </c>
      <c r="D338" s="10" t="s">
        <v>35</v>
      </c>
      <c r="E338" s="9"/>
      <c r="F338" s="12" t="s">
        <v>1691</v>
      </c>
      <c r="G338" s="12" t="s">
        <v>1692</v>
      </c>
      <c r="H338" s="12"/>
      <c r="I338" s="9" t="s">
        <v>37</v>
      </c>
      <c r="J338" s="9" t="s">
        <v>944</v>
      </c>
      <c r="K338" s="11" t="s">
        <v>1693</v>
      </c>
      <c r="L338" s="12" t="s">
        <v>1694</v>
      </c>
      <c r="M338" s="9" t="s">
        <v>41</v>
      </c>
      <c r="N338" s="11" t="s">
        <v>1695</v>
      </c>
      <c r="O338" s="11" t="s">
        <v>1696</v>
      </c>
      <c r="P338" s="24"/>
      <c r="Q338" s="16"/>
      <c r="R338" s="23"/>
      <c r="S338" s="23"/>
      <c r="T338" s="23"/>
      <c r="U338" s="23"/>
      <c r="V338" s="23"/>
      <c r="W338" s="23"/>
      <c r="X338" s="16"/>
      <c r="Y338" s="9" t="s">
        <v>44</v>
      </c>
      <c r="Z338" s="13" t="str">
        <f t="shared" si="1"/>
        <v>{"id":"M4-NyO-33d-I-1-BR","stimulus":"&lt;p&gt;Selecione o resultado desta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name":"Q4","list":["3","5","7","9"]},{"name":"Q5","list":["3","5","7","9"]}],"calculated":[{"name":"T1","function":"Lemonlib.round(({{Q1}}+0.5)*({{Q2}}+{{Q3}}/10), 2)","temp":true},{"name":"T2","function":"{{Q1}}+0.5","temp":true},{"name":"T3","function":"Lemonlib.round(({{Q1}}+0.5)*({{Q2}}+{{Q3}}/10)*10, 1)","temp":true},{"name":"T4","function":"({{Q1}}+0.5)*10","temp":true},{"name":"A1","label":"{{function}}","function":"{{Q2}}+{{Q3}}/10"},{"name":"A2","label":"{{function}}","function":"{{Q2}}+{{Q4}}/10","incorrect":true},{"name":"A3","label":"{{function}}","function":"{{Q2}}+{{Q5}}/10","incorrect":true}],"uniques":true},"algorithm":{"name":"groupResponses","template":"Cloze with drop down"}}</v>
      </c>
      <c r="AA338" s="11" t="s">
        <v>1697</v>
      </c>
      <c r="AB338" s="14" t="str">
        <f t="shared" si="2"/>
        <v>M4-NyO-33d-I-1</v>
      </c>
      <c r="AC338" s="14" t="str">
        <f t="shared" si="3"/>
        <v>M4-NyO-33d-I-1-BR</v>
      </c>
      <c r="AD338" s="7" t="s">
        <v>261</v>
      </c>
      <c r="AE338" s="7"/>
      <c r="AF338" s="16" t="s">
        <v>46</v>
      </c>
      <c r="AG338" s="7" t="s">
        <v>47</v>
      </c>
    </row>
    <row r="339" ht="75.0" customHeight="1">
      <c r="A339" s="9" t="s">
        <v>1689</v>
      </c>
      <c r="B339" s="12" t="s">
        <v>1690</v>
      </c>
      <c r="C339" s="9" t="s">
        <v>48</v>
      </c>
      <c r="D339" s="10" t="s">
        <v>35</v>
      </c>
      <c r="E339" s="9"/>
      <c r="F339" s="12" t="s">
        <v>950</v>
      </c>
      <c r="G339" s="12" t="s">
        <v>1658</v>
      </c>
      <c r="H339" s="24"/>
      <c r="I339" s="9" t="s">
        <v>37</v>
      </c>
      <c r="J339" s="9" t="s">
        <v>92</v>
      </c>
      <c r="K339" s="12" t="s">
        <v>1698</v>
      </c>
      <c r="L339" s="12" t="s">
        <v>1699</v>
      </c>
      <c r="M339" s="9" t="s">
        <v>41</v>
      </c>
      <c r="N339" s="11" t="s">
        <v>1695</v>
      </c>
      <c r="O339" s="11" t="s">
        <v>1696</v>
      </c>
      <c r="P339" s="24"/>
      <c r="Q339" s="16"/>
      <c r="R339" s="23"/>
      <c r="S339" s="23"/>
      <c r="T339" s="23"/>
      <c r="U339" s="23"/>
      <c r="V339" s="23"/>
      <c r="W339" s="23"/>
      <c r="X339" s="16"/>
      <c r="Y339" s="9" t="s">
        <v>44</v>
      </c>
      <c r="Z339" s="13" t="str">
        <f t="shared" si="1"/>
        <v>{"id":"M4-NyO-33d-E-1-BR","stimulus":"&lt;p&gt;Calcule 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AA339" s="11" t="s">
        <v>1700</v>
      </c>
      <c r="AB339" s="14" t="str">
        <f t="shared" si="2"/>
        <v>M4-NyO-33d-E-1</v>
      </c>
      <c r="AC339" s="14" t="str">
        <f t="shared" si="3"/>
        <v>M4-NyO-33d-E-1-BR</v>
      </c>
      <c r="AD339" s="7" t="s">
        <v>261</v>
      </c>
      <c r="AE339" s="7"/>
      <c r="AF339" s="16" t="s">
        <v>46</v>
      </c>
      <c r="AG339" s="7" t="s">
        <v>47</v>
      </c>
    </row>
    <row r="340" ht="75.0" customHeight="1">
      <c r="A340" s="9" t="s">
        <v>1689</v>
      </c>
      <c r="B340" s="12" t="s">
        <v>1690</v>
      </c>
      <c r="C340" s="9" t="s">
        <v>67</v>
      </c>
      <c r="D340" s="7" t="s">
        <v>35</v>
      </c>
      <c r="E340" s="9"/>
      <c r="F340" s="11" t="s">
        <v>1701</v>
      </c>
      <c r="G340" s="12" t="s">
        <v>1702</v>
      </c>
      <c r="H340" s="24"/>
      <c r="I340" s="9" t="s">
        <v>37</v>
      </c>
      <c r="J340" s="9" t="s">
        <v>92</v>
      </c>
      <c r="K340" s="12" t="s">
        <v>1698</v>
      </c>
      <c r="L340" s="12" t="s">
        <v>1699</v>
      </c>
      <c r="M340" s="9" t="s">
        <v>41</v>
      </c>
      <c r="N340" s="24" t="s">
        <v>1703</v>
      </c>
      <c r="O340" s="24" t="s">
        <v>1704</v>
      </c>
      <c r="P340" s="24"/>
      <c r="Q340" s="16"/>
      <c r="R340" s="23"/>
      <c r="S340" s="23"/>
      <c r="T340" s="23"/>
      <c r="U340" s="23"/>
      <c r="V340" s="23"/>
      <c r="W340" s="23"/>
      <c r="X340" s="16"/>
      <c r="Y340" s="9" t="s">
        <v>44</v>
      </c>
      <c r="Z340" s="13" t="str">
        <f t="shared" si="1"/>
        <v>{"id":"M4-NyO-33d-A-1-BR","stimulus":"&lt;p&gt;Kaike tem {{T1}} dl de molho que ele quer dividir igualmente em tigelas com capacidade de {{T2}} dl. Quantas tigelas ele poderá encher?&lt;/p&gt;","template":"&lt;p&gt;Ele poderá encher {{response}} tigelas.&lt;/p&gt;","hint":"&lt;p&gt;Para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AA340" s="11" t="s">
        <v>1705</v>
      </c>
      <c r="AB340" s="14" t="str">
        <f t="shared" si="2"/>
        <v>M4-NyO-33d-A-1</v>
      </c>
      <c r="AC340" s="14" t="str">
        <f t="shared" si="3"/>
        <v>M4-NyO-33d-A-1-BR</v>
      </c>
      <c r="AD340" s="7" t="s">
        <v>261</v>
      </c>
      <c r="AE340" s="7" t="s">
        <v>341</v>
      </c>
      <c r="AF340" s="16" t="s">
        <v>46</v>
      </c>
      <c r="AG340" s="7" t="s">
        <v>47</v>
      </c>
    </row>
    <row r="341" ht="75.0" customHeight="1">
      <c r="A341" s="9" t="s">
        <v>1689</v>
      </c>
      <c r="B341" s="12" t="s">
        <v>1690</v>
      </c>
      <c r="C341" s="9" t="s">
        <v>67</v>
      </c>
      <c r="D341" s="7" t="s">
        <v>35</v>
      </c>
      <c r="E341" s="9"/>
      <c r="F341" s="21" t="s">
        <v>1706</v>
      </c>
      <c r="G341" s="12" t="s">
        <v>1707</v>
      </c>
      <c r="H341" s="24"/>
      <c r="I341" s="9" t="s">
        <v>37</v>
      </c>
      <c r="J341" s="9" t="s">
        <v>92</v>
      </c>
      <c r="K341" s="12" t="s">
        <v>1698</v>
      </c>
      <c r="L341" s="12" t="s">
        <v>1699</v>
      </c>
      <c r="M341" s="9" t="s">
        <v>41</v>
      </c>
      <c r="N341" s="24" t="s">
        <v>1703</v>
      </c>
      <c r="O341" s="24" t="s">
        <v>1704</v>
      </c>
      <c r="P341" s="12"/>
      <c r="Q341" s="16"/>
      <c r="R341" s="23"/>
      <c r="S341" s="23"/>
      <c r="T341" s="23"/>
      <c r="U341" s="23"/>
      <c r="V341" s="23"/>
      <c r="W341" s="23"/>
      <c r="X341" s="16"/>
      <c r="Y341" s="9" t="s">
        <v>44</v>
      </c>
      <c r="Z341" s="13" t="str">
        <f t="shared" si="1"/>
        <v>{"id":"M4-NyO-33d-A-2-BR","stimulus":"&lt;p&gt;Uma ONG arrecadou {{T1}} kg de alimentos para doar a diferentes associações. Se cada associação recebeu {{T2}} kg, quantas associações foram ajudadas?&lt;/p&gt;","template":"&lt;p style=\"text-align: center\"&gt;{{response}} associações receberam as doações de alimentos.&lt;/p&gt;","hint":"&lt;p&gt;Para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AA341" s="11" t="s">
        <v>1708</v>
      </c>
      <c r="AB341" s="14" t="str">
        <f t="shared" si="2"/>
        <v>M4-NyO-33d-A-2</v>
      </c>
      <c r="AC341" s="14" t="str">
        <f t="shared" si="3"/>
        <v>M4-NyO-33d-A-2-BR</v>
      </c>
      <c r="AD341" s="7" t="s">
        <v>261</v>
      </c>
      <c r="AE341" s="7" t="s">
        <v>341</v>
      </c>
      <c r="AF341" s="16" t="s">
        <v>46</v>
      </c>
      <c r="AG341" s="7" t="s">
        <v>47</v>
      </c>
    </row>
    <row r="342" ht="75.0" customHeight="1">
      <c r="A342" s="9" t="s">
        <v>1689</v>
      </c>
      <c r="B342" s="12" t="s">
        <v>1690</v>
      </c>
      <c r="C342" s="9" t="s">
        <v>67</v>
      </c>
      <c r="D342" s="7" t="s">
        <v>35</v>
      </c>
      <c r="E342" s="9"/>
      <c r="F342" s="12" t="s">
        <v>1709</v>
      </c>
      <c r="G342" s="12" t="s">
        <v>1710</v>
      </c>
      <c r="H342" s="24"/>
      <c r="I342" s="9" t="s">
        <v>37</v>
      </c>
      <c r="J342" s="9" t="s">
        <v>92</v>
      </c>
      <c r="K342" s="12" t="s">
        <v>1711</v>
      </c>
      <c r="L342" s="12" t="s">
        <v>1699</v>
      </c>
      <c r="M342" s="9" t="s">
        <v>41</v>
      </c>
      <c r="N342" s="24" t="s">
        <v>1703</v>
      </c>
      <c r="O342" s="24" t="s">
        <v>1704</v>
      </c>
      <c r="P342" s="24"/>
      <c r="Q342" s="16"/>
      <c r="R342" s="23"/>
      <c r="S342" s="23"/>
      <c r="T342" s="23"/>
      <c r="U342" s="23"/>
      <c r="V342" s="23"/>
      <c r="W342" s="23"/>
      <c r="X342" s="24"/>
      <c r="Y342" s="9" t="s">
        <v>44</v>
      </c>
      <c r="Z342" s="13" t="str">
        <f t="shared" si="1"/>
        <v>{"id":"M4-NyO-33d-A-3-BR","stimulus":"&lt;p&gt;Todos os dias, Danilo corre {{T1}} km em {{T2}} horas. Quantos quilômetros ele corre em uma hora?&lt;/p&gt;","template":"&lt;p&gt;Ele percorre {{response}} km em uma hora.&lt;/p&gt;","hint":"&lt;p&gt;Para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AA342" s="11" t="s">
        <v>1712</v>
      </c>
      <c r="AB342" s="14" t="str">
        <f t="shared" si="2"/>
        <v>M4-NyO-33d-A-3</v>
      </c>
      <c r="AC342" s="14" t="str">
        <f t="shared" si="3"/>
        <v>M4-NyO-33d-A-3-BR</v>
      </c>
      <c r="AD342" s="7" t="s">
        <v>261</v>
      </c>
      <c r="AE342" s="7" t="s">
        <v>341</v>
      </c>
      <c r="AF342" s="16" t="s">
        <v>46</v>
      </c>
      <c r="AG342" s="7" t="s">
        <v>47</v>
      </c>
    </row>
    <row r="343" ht="75.0" customHeight="1">
      <c r="A343" s="9" t="s">
        <v>1713</v>
      </c>
      <c r="B343" s="12" t="s">
        <v>1714</v>
      </c>
      <c r="C343" s="9" t="s">
        <v>34</v>
      </c>
      <c r="D343" s="7" t="s">
        <v>35</v>
      </c>
      <c r="E343" s="9"/>
      <c r="F343" s="12" t="s">
        <v>1715</v>
      </c>
      <c r="G343" s="12" t="s">
        <v>1658</v>
      </c>
      <c r="H343" s="24"/>
      <c r="I343" s="9" t="s">
        <v>37</v>
      </c>
      <c r="J343" s="9" t="s">
        <v>591</v>
      </c>
      <c r="K343" s="12" t="s">
        <v>1716</v>
      </c>
      <c r="L343" s="12" t="s">
        <v>1717</v>
      </c>
      <c r="M343" s="9" t="s">
        <v>41</v>
      </c>
      <c r="N343" s="11" t="s">
        <v>1718</v>
      </c>
      <c r="O343" s="11" t="s">
        <v>1718</v>
      </c>
      <c r="P343" s="23"/>
      <c r="Q343" s="16"/>
      <c r="R343" s="21"/>
      <c r="S343" s="21"/>
      <c r="T343" s="21"/>
      <c r="U343" s="21"/>
      <c r="V343" s="22"/>
      <c r="W343" s="22"/>
      <c r="X343" s="24"/>
      <c r="Y343" s="9" t="s">
        <v>44</v>
      </c>
      <c r="Z343" s="13" t="str">
        <f t="shared" si="1"/>
        <v>{"id":"M4-NyO-33e-I-1-BR","stimulus":"&lt;p&gt;Arraste o resultado correto desta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name":"Q3","label":null,"min":10,"max":99,"step":1},{"name":"Q4","label":null,"min":10,"max":99,"step":1}],"calculated":[{"name":"T1","label":"{{function}}","function":"Lemonlib.round({{Q1}}*{{Q2}}/100, 2)","temp":true},{"name":"T2","label":"{{function}}","function":"{{Q1}}/10","temp":true},{"name":"A1","label":"{{function}}","function":"{{Q2}}/10"},{"name":"A2","label":"{{function}}","function":"{{Q3}}/10","incorrect":true},{"name":"A3","label":"{{function}}","function":"{{Q4}}/10","incorrect":true}],"uniques":true},"algorithm":{"name":"calculateOperation","template":"Cloze with drag &amp; drop","params":{"keyboard":"INTERMEDIATE"}}}</v>
      </c>
      <c r="AA343" s="11" t="s">
        <v>1719</v>
      </c>
      <c r="AB343" s="14" t="str">
        <f t="shared" si="2"/>
        <v>M4-NyO-33e-I-1</v>
      </c>
      <c r="AC343" s="14" t="str">
        <f t="shared" si="3"/>
        <v>M4-NyO-33e-I-1-BR</v>
      </c>
      <c r="AD343" s="7" t="s">
        <v>261</v>
      </c>
      <c r="AE343" s="16"/>
      <c r="AF343" s="16" t="s">
        <v>46</v>
      </c>
      <c r="AG343" s="7" t="s">
        <v>47</v>
      </c>
    </row>
    <row r="344" ht="75.0" customHeight="1">
      <c r="A344" s="9" t="s">
        <v>1713</v>
      </c>
      <c r="B344" s="12" t="s">
        <v>1714</v>
      </c>
      <c r="C344" s="9" t="s">
        <v>48</v>
      </c>
      <c r="D344" s="7" t="s">
        <v>35</v>
      </c>
      <c r="E344" s="9"/>
      <c r="F344" s="12" t="s">
        <v>950</v>
      </c>
      <c r="G344" s="12" t="s">
        <v>1658</v>
      </c>
      <c r="H344" s="24"/>
      <c r="I344" s="9" t="s">
        <v>37</v>
      </c>
      <c r="J344" s="9" t="s">
        <v>92</v>
      </c>
      <c r="K344" s="11" t="s">
        <v>1720</v>
      </c>
      <c r="L344" s="11" t="s">
        <v>1721</v>
      </c>
      <c r="M344" s="9" t="s">
        <v>41</v>
      </c>
      <c r="N344" s="11" t="s">
        <v>1718</v>
      </c>
      <c r="O344" s="11" t="s">
        <v>1718</v>
      </c>
      <c r="P344" s="23"/>
      <c r="Q344" s="16"/>
      <c r="R344" s="21"/>
      <c r="S344" s="21"/>
      <c r="T344" s="22"/>
      <c r="U344" s="21"/>
      <c r="V344" s="21"/>
      <c r="W344" s="21"/>
      <c r="X344" s="24"/>
      <c r="Y344" s="9" t="s">
        <v>44</v>
      </c>
      <c r="Z344" s="13" t="str">
        <f t="shared" si="1"/>
        <v>{"id":"M4-NyO-33e-E-1-BR","stimulus":"&lt;p&gt;Calcule 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divisão.&lt;/p&gt;","seed":{"parameters":[{"name":"Q1","label":null,"min":10,"max":99,"step":1},{"name":"Q2","label":null,"min":10,"max":99,"step":1}],"calculated":[{"name":"T1","label":"{{function}}","function":"Lemonlib.round({{Q1}}*{{Q2}}/100, 2)","temp":true},{"name":"T2","label":"{{function}}","function":"{{Q1}}/10","temp":true},{"name":"A1","label":"{{function}}","function":"{{Q2}}/10"}],"uniques":true},"algorithm":{"name":"calculateOperation","params":{"method":"equivLiteral","keyboard":"INTERMEDIATE"}}}</v>
      </c>
      <c r="AA344" s="11" t="s">
        <v>1722</v>
      </c>
      <c r="AB344" s="14" t="str">
        <f t="shared" si="2"/>
        <v>M4-NyO-33e-E-1</v>
      </c>
      <c r="AC344" s="14" t="str">
        <f t="shared" si="3"/>
        <v>M4-NyO-33e-E-1-BR</v>
      </c>
      <c r="AD344" s="7" t="s">
        <v>261</v>
      </c>
      <c r="AE344" s="16"/>
      <c r="AF344" s="16" t="s">
        <v>46</v>
      </c>
      <c r="AG344" s="7" t="s">
        <v>47</v>
      </c>
    </row>
    <row r="345" ht="75.0" customHeight="1">
      <c r="A345" s="9" t="s">
        <v>1713</v>
      </c>
      <c r="B345" s="12" t="s">
        <v>1714</v>
      </c>
      <c r="C345" s="9" t="s">
        <v>67</v>
      </c>
      <c r="D345" s="10" t="s">
        <v>35</v>
      </c>
      <c r="E345" s="9"/>
      <c r="F345" s="12" t="s">
        <v>1723</v>
      </c>
      <c r="G345" s="12" t="s">
        <v>1724</v>
      </c>
      <c r="H345" s="24"/>
      <c r="I345" s="9" t="s">
        <v>37</v>
      </c>
      <c r="J345" s="9" t="s">
        <v>92</v>
      </c>
      <c r="K345" s="12" t="s">
        <v>1725</v>
      </c>
      <c r="L345" s="12" t="s">
        <v>1726</v>
      </c>
      <c r="M345" s="7" t="s">
        <v>41</v>
      </c>
      <c r="N345" s="29" t="s">
        <v>1727</v>
      </c>
      <c r="O345" s="12" t="s">
        <v>1728</v>
      </c>
      <c r="P345" s="23"/>
      <c r="Q345" s="16"/>
      <c r="R345" s="23"/>
      <c r="S345" s="23"/>
      <c r="T345" s="23"/>
      <c r="U345" s="23"/>
      <c r="V345" s="23"/>
      <c r="W345" s="23"/>
      <c r="X345" s="16"/>
      <c r="Y345" s="9" t="s">
        <v>44</v>
      </c>
      <c r="Z345" s="13" t="str">
        <f t="shared" si="1"/>
        <v>{"id":"M4-NyO-33e-A-1-BR","stimulus":"&lt;p&gt;O drone de Érica leva {{T1}} s para subir a uma altura de {{T2}} m acima do solo. Quanto tempo ele levará para voar a uma altura de um metro?&lt;/p&gt;","template":"&lt;p&gt;O avião leva {{response}} s para subir um metro.&lt;/p&gt;","hint":"&lt;p&gt;Quando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v>
      </c>
      <c r="AA345" s="11" t="s">
        <v>1729</v>
      </c>
      <c r="AB345" s="14" t="str">
        <f t="shared" si="2"/>
        <v>M4-NyO-33e-A-1</v>
      </c>
      <c r="AC345" s="14" t="str">
        <f t="shared" si="3"/>
        <v>M4-NyO-33e-A-1-BR</v>
      </c>
      <c r="AD345" s="7" t="s">
        <v>261</v>
      </c>
      <c r="AE345" s="7" t="s">
        <v>341</v>
      </c>
      <c r="AF345" s="16" t="s">
        <v>46</v>
      </c>
      <c r="AG345" s="7" t="s">
        <v>47</v>
      </c>
    </row>
    <row r="346" ht="75.0" customHeight="1">
      <c r="A346" s="9" t="s">
        <v>1713</v>
      </c>
      <c r="B346" s="12" t="s">
        <v>1714</v>
      </c>
      <c r="C346" s="9" t="s">
        <v>67</v>
      </c>
      <c r="D346" s="10" t="s">
        <v>35</v>
      </c>
      <c r="E346" s="9"/>
      <c r="F346" s="11" t="s">
        <v>1730</v>
      </c>
      <c r="G346" s="12" t="s">
        <v>1731</v>
      </c>
      <c r="H346" s="12"/>
      <c r="I346" s="9" t="s">
        <v>37</v>
      </c>
      <c r="J346" s="9" t="s">
        <v>92</v>
      </c>
      <c r="K346" s="12" t="s">
        <v>1732</v>
      </c>
      <c r="L346" s="11" t="s">
        <v>1733</v>
      </c>
      <c r="M346" s="9" t="s">
        <v>41</v>
      </c>
      <c r="N346" s="11" t="s">
        <v>1718</v>
      </c>
      <c r="O346" s="11" t="s">
        <v>1728</v>
      </c>
      <c r="P346" s="23"/>
      <c r="Q346" s="16"/>
      <c r="R346" s="23"/>
      <c r="S346" s="23"/>
      <c r="T346" s="23"/>
      <c r="U346" s="23"/>
      <c r="V346" s="23"/>
      <c r="W346" s="23"/>
      <c r="X346" s="16"/>
      <c r="Y346" s="9" t="s">
        <v>44</v>
      </c>
      <c r="Z346" s="13" t="str">
        <f t="shared" si="1"/>
        <v>{"id":"M4-NyO-33e-A-2-BR","stimulus":"&lt;p&gt;No aniversário de Jorge, os pais dele compraram {{T2}} kg de doces, que custaram um total de R$ {{T1}}. Quanto custa um quilo desses doces?&lt;/p&gt;","template":"&lt;p&gt;1 kg de doces custa {{response}}.&lt;/p&gt;","hint":"&lt;p&gt;Quando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{{A1}}&lt;/p&gt;","seed":{"parameters":[{"name":"Q1","label":null,"min":1,"max":21,"step":2},{"name":"Q2","label":null,"min":201,"max":499,"step":2}],"calculated":[{"name":"T1","label":"{{function}}","function":"Lemonlib.round({{Q1}}*{{Q2}}/100, 2)","temp":true},{"name":"T2","label":"{{function}}","function":"{{Q1}}/10","temp":true},{"name":"A1","label":"{{function}}","function":"{{Q2}}/10"}],"uniques":true},"algorithm":{"name":"calculateOperation","params":{"method":"equivSymbolic","keyboard":"INTERMEDIATE"}}}</v>
      </c>
      <c r="AA346" s="11" t="s">
        <v>1734</v>
      </c>
      <c r="AB346" s="14" t="str">
        <f t="shared" si="2"/>
        <v>M4-NyO-33e-A-2</v>
      </c>
      <c r="AC346" s="14" t="str">
        <f t="shared" si="3"/>
        <v>M4-NyO-33e-A-2-BR</v>
      </c>
      <c r="AD346" s="7" t="s">
        <v>261</v>
      </c>
      <c r="AE346" s="16"/>
      <c r="AF346" s="16" t="s">
        <v>46</v>
      </c>
      <c r="AG346" s="7" t="s">
        <v>47</v>
      </c>
    </row>
    <row r="347" ht="75.0" customHeight="1">
      <c r="A347" s="9" t="s">
        <v>1713</v>
      </c>
      <c r="B347" s="12" t="s">
        <v>1714</v>
      </c>
      <c r="C347" s="9" t="s">
        <v>67</v>
      </c>
      <c r="D347" s="10" t="s">
        <v>35</v>
      </c>
      <c r="E347" s="9"/>
      <c r="F347" s="11" t="s">
        <v>1735</v>
      </c>
      <c r="G347" s="11" t="s">
        <v>1736</v>
      </c>
      <c r="H347" s="12"/>
      <c r="I347" s="9" t="s">
        <v>37</v>
      </c>
      <c r="J347" s="9" t="s">
        <v>92</v>
      </c>
      <c r="K347" s="12" t="s">
        <v>1725</v>
      </c>
      <c r="L347" s="11" t="s">
        <v>1733</v>
      </c>
      <c r="M347" s="7" t="s">
        <v>41</v>
      </c>
      <c r="N347" s="29" t="s">
        <v>1718</v>
      </c>
      <c r="O347" s="24" t="s">
        <v>1728</v>
      </c>
      <c r="P347" s="23"/>
      <c r="Q347" s="16"/>
      <c r="R347" s="23"/>
      <c r="S347" s="23"/>
      <c r="T347" s="23"/>
      <c r="U347" s="23"/>
      <c r="V347" s="23"/>
      <c r="W347" s="23"/>
      <c r="X347" s="16"/>
      <c r="Y347" s="9" t="s">
        <v>44</v>
      </c>
      <c r="Z347" s="13" t="str">
        <f t="shared" si="1"/>
        <v>{"id":"M4-NyO-33e-A-3-BR","stimulus":"&lt;p&gt;Uma fábrica produz {{T1}} l de leite a cada {{T2}} horas. Quantos litros de leite são produzidos por hora?&lt;/p&gt;","template":"&lt;p&gt;A fábrica produz {{response}} l de leite a cada hora.&lt;/p&gt;","hint":"&lt;p&gt;Quando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v>
      </c>
      <c r="AA347" s="11" t="s">
        <v>1737</v>
      </c>
      <c r="AB347" s="14" t="str">
        <f t="shared" si="2"/>
        <v>M4-NyO-33e-A-3</v>
      </c>
      <c r="AC347" s="14" t="str">
        <f t="shared" si="3"/>
        <v>M4-NyO-33e-A-3-BR</v>
      </c>
      <c r="AD347" s="7" t="s">
        <v>261</v>
      </c>
      <c r="AE347" s="7" t="s">
        <v>341</v>
      </c>
      <c r="AF347" s="16" t="s">
        <v>46</v>
      </c>
      <c r="AG347" s="7" t="s">
        <v>47</v>
      </c>
    </row>
    <row r="348" ht="75.0" customHeight="1">
      <c r="A348" s="9" t="s">
        <v>1738</v>
      </c>
      <c r="B348" s="12" t="s">
        <v>1739</v>
      </c>
      <c r="C348" s="9" t="s">
        <v>34</v>
      </c>
      <c r="D348" s="10" t="s">
        <v>35</v>
      </c>
      <c r="E348" s="9"/>
      <c r="F348" s="12" t="s">
        <v>1740</v>
      </c>
      <c r="G348" s="12"/>
      <c r="H348" s="24"/>
      <c r="I348" s="9" t="s">
        <v>1289</v>
      </c>
      <c r="J348" s="9" t="s">
        <v>391</v>
      </c>
      <c r="K348" s="12" t="s">
        <v>1741</v>
      </c>
      <c r="L348" s="12" t="s">
        <v>1742</v>
      </c>
      <c r="M348" s="9" t="s">
        <v>41</v>
      </c>
      <c r="N348" s="12" t="s">
        <v>1743</v>
      </c>
      <c r="O348" s="12" t="s">
        <v>1744</v>
      </c>
      <c r="P348" s="21"/>
      <c r="Q348" s="16"/>
      <c r="R348" s="23"/>
      <c r="S348" s="23"/>
      <c r="T348" s="23"/>
      <c r="U348" s="23"/>
      <c r="V348" s="23"/>
      <c r="W348" s="23"/>
      <c r="X348" s="24"/>
      <c r="Y348" s="9" t="s">
        <v>44</v>
      </c>
      <c r="Z348" s="13" t="str">
        <f t="shared" si="1"/>
        <v>{
    "id": "M4-NyO-38a-I-1-BR",
    "stimulus": "&lt;p&gt;Ernesto tem essas camisas e calças no armário. Quantas combinações diferentes de camisa e calça ele pode usar?&lt;/p&gt;&lt;div style=\"display:flex; justify-content:center;\"&gt;&lt;img src=\"https://blueberry-assets.oneclick.es/M4_NyO_38a_1.svg\"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branca com calça azul.&lt;/li&gt;&lt;li&gt;Camisa branca com calça marrom.&lt;/li&gt;&lt;li&gt;Camisa verde com calça azul.&lt;/li&gt;&lt;li&gt;Camisa verde com calça marrom.&lt;/li&gt;&lt;/ul&gt;",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v>
      </c>
      <c r="AA348" s="12" t="s">
        <v>1745</v>
      </c>
      <c r="AB348" s="14" t="str">
        <f t="shared" si="2"/>
        <v>M4-NyO-38a-I-1</v>
      </c>
      <c r="AC348" s="14" t="str">
        <f t="shared" si="3"/>
        <v>M4-NyO-38a-I-1-BR</v>
      </c>
      <c r="AD348" s="16"/>
      <c r="AE348" s="16"/>
      <c r="AF348" s="16" t="s">
        <v>46</v>
      </c>
      <c r="AG348" s="16"/>
    </row>
    <row r="349" ht="75.0" customHeight="1">
      <c r="A349" s="9" t="s">
        <v>1738</v>
      </c>
      <c r="B349" s="12" t="s">
        <v>1739</v>
      </c>
      <c r="C349" s="7" t="s">
        <v>34</v>
      </c>
      <c r="D349" s="10" t="s">
        <v>35</v>
      </c>
      <c r="E349" s="9"/>
      <c r="F349" s="11" t="s">
        <v>1746</v>
      </c>
      <c r="G349" s="12"/>
      <c r="H349" s="24"/>
      <c r="I349" s="9" t="s">
        <v>1289</v>
      </c>
      <c r="J349" s="9" t="s">
        <v>391</v>
      </c>
      <c r="K349" s="12" t="s">
        <v>1747</v>
      </c>
      <c r="L349" s="12" t="s">
        <v>1748</v>
      </c>
      <c r="M349" s="9" t="s">
        <v>41</v>
      </c>
      <c r="N349" s="12" t="s">
        <v>1743</v>
      </c>
      <c r="O349" s="12" t="s">
        <v>1749</v>
      </c>
      <c r="P349" s="23"/>
      <c r="Q349" s="16"/>
      <c r="R349" s="23"/>
      <c r="S349" s="23"/>
      <c r="T349" s="23"/>
      <c r="U349" s="23"/>
      <c r="V349" s="23"/>
      <c r="W349" s="23"/>
      <c r="X349" s="16"/>
      <c r="Y349" s="9" t="s">
        <v>44</v>
      </c>
      <c r="Z349" s="13" t="str">
        <f t="shared" si="1"/>
        <v>{
    "id": "M4-NyO-38a-I-2-BR",
    "stimulus": "&lt;p&gt;Ernesto tem essas camisas e calças no armário. Quantas combinações diferentes de camisa e calça ele pode usar?&lt;/p&gt;&lt;div style=\"display:flex; justify-content:center;\"&gt;&lt;img src=\"https://blueberry-assets.oneclick.es/M4_NyO_38a_2.svg\"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amarela com calça preta.&lt;/li &gt; &lt;li&gt;Camisa amarela com calça verde.&lt;/li&gt;&lt;li&gt;Camisa branca com calça azul.&lt;/li&gt;&lt;li&gt;Camisa branca com calça marrom.&lt;/li&gt;&lt;li&gt;Camisa branca com calça preta.&lt;/li&gt;&lt;li&gt;Camisa branca com calça verde.&lt;/li&gt;&lt;/ul&gt;",
    "seed": {
        "parameters": [
            {
                "name": "Q1",
                "label": null,
                "list": [
                    5,
                    6,
                    7,
                    9,
                    10,
                    11,
                    12
                ]
            },
            {
                "name": "Q2",
                "label": null,
                "list": [
                    5,
                    6,
                    7,
                    9,
                    10,
                    11,
                    12
                ]
            }
        ],
        "calculated": [
            {
                "name": "A1",
                "label": "{{function}}",
                "function": "8"
            },
            {
                "name": "A2",
                "label": "{{function}}",
                "function": "{{Q1}}",
                "incorrect": true
            },
            {
                "name": "A3",
                "label": "{{function}}",
                "function": "{{Q2}}",
                "incorrect": true
            }
        ],
        "uniques": true
    },
    "algorithm": {
        "name": "trueFalse",
        "template": "Multiple choice – standard",
        "params": {
            "countCorrect": 1,
            "countIncorrect": 2,
            "showCheckIcon": false,
            "columns": 3
        }
    }
}</v>
      </c>
      <c r="AA349" s="12" t="s">
        <v>1750</v>
      </c>
      <c r="AB349" s="14" t="str">
        <f t="shared" si="2"/>
        <v>M4-NyO-38a-I-2</v>
      </c>
      <c r="AC349" s="14" t="str">
        <f t="shared" si="3"/>
        <v>M4-NyO-38a-I-2-BR</v>
      </c>
      <c r="AD349" s="16"/>
      <c r="AE349" s="16"/>
      <c r="AF349" s="16" t="s">
        <v>46</v>
      </c>
      <c r="AG349" s="16"/>
    </row>
    <row r="350" ht="75.0" customHeight="1">
      <c r="A350" s="9" t="s">
        <v>1738</v>
      </c>
      <c r="B350" s="12" t="s">
        <v>1739</v>
      </c>
      <c r="C350" s="7" t="s">
        <v>34</v>
      </c>
      <c r="D350" s="10" t="s">
        <v>35</v>
      </c>
      <c r="E350" s="9"/>
      <c r="F350" s="11" t="s">
        <v>1751</v>
      </c>
      <c r="G350" s="12"/>
      <c r="H350" s="24"/>
      <c r="I350" s="9" t="s">
        <v>1289</v>
      </c>
      <c r="J350" s="9" t="s">
        <v>391</v>
      </c>
      <c r="K350" s="12" t="s">
        <v>1741</v>
      </c>
      <c r="L350" s="12" t="s">
        <v>1742</v>
      </c>
      <c r="M350" s="9" t="s">
        <v>41</v>
      </c>
      <c r="N350" s="12" t="s">
        <v>1752</v>
      </c>
      <c r="O350" s="12" t="s">
        <v>1753</v>
      </c>
      <c r="P350" s="23"/>
      <c r="Q350" s="16"/>
      <c r="R350" s="23"/>
      <c r="S350" s="23"/>
      <c r="T350" s="23"/>
      <c r="U350" s="23"/>
      <c r="V350" s="23"/>
      <c r="W350" s="23"/>
      <c r="X350" s="16"/>
      <c r="Y350" s="9" t="s">
        <v>44</v>
      </c>
      <c r="Z350" s="13" t="str">
        <f t="shared" si="1"/>
        <v>{
    "id": "M4-NyO-38a-I-3-BR",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src=\"https://blueberry-assets.oneclick.es/M4_NyO_38a_3.svg\"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v>
      </c>
      <c r="AA350" s="11" t="s">
        <v>1754</v>
      </c>
      <c r="AB350" s="14" t="str">
        <f t="shared" si="2"/>
        <v>M4-NyO-38a-I-3</v>
      </c>
      <c r="AC350" s="14" t="str">
        <f t="shared" si="3"/>
        <v>M4-NyO-38a-I-3-BR</v>
      </c>
      <c r="AD350" s="16"/>
      <c r="AE350" s="16"/>
      <c r="AF350" s="16" t="s">
        <v>46</v>
      </c>
      <c r="AG350" s="16"/>
    </row>
    <row r="351" ht="75.0" customHeight="1">
      <c r="A351" s="9" t="s">
        <v>1738</v>
      </c>
      <c r="B351" s="12" t="s">
        <v>1739</v>
      </c>
      <c r="C351" s="7" t="s">
        <v>34</v>
      </c>
      <c r="D351" s="10" t="s">
        <v>35</v>
      </c>
      <c r="E351" s="9"/>
      <c r="F351" s="11" t="s">
        <v>1755</v>
      </c>
      <c r="G351" s="12"/>
      <c r="H351" s="24"/>
      <c r="I351" s="9" t="s">
        <v>1289</v>
      </c>
      <c r="J351" s="9" t="s">
        <v>391</v>
      </c>
      <c r="K351" s="12" t="s">
        <v>1756</v>
      </c>
      <c r="L351" s="12" t="s">
        <v>1757</v>
      </c>
      <c r="M351" s="9" t="s">
        <v>41</v>
      </c>
      <c r="N351" s="12" t="s">
        <v>1752</v>
      </c>
      <c r="O351" s="12" t="s">
        <v>1758</v>
      </c>
      <c r="P351" s="23"/>
      <c r="Q351" s="16"/>
      <c r="R351" s="23"/>
      <c r="S351" s="23"/>
      <c r="T351" s="23"/>
      <c r="U351" s="23"/>
      <c r="V351" s="23"/>
      <c r="W351" s="23"/>
      <c r="X351" s="16"/>
      <c r="Y351" s="9" t="s">
        <v>44</v>
      </c>
      <c r="Z351" s="13" t="str">
        <f t="shared" si="1"/>
        <v>{
    "id": "M4-NyO-38a-I-4-BR",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src=\"https://blueberry-assets.oneclick.es/M4_NyO_38a_4.svg\"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pudim.&lt;/li&gt;&lt;li&gt;Macarrão e banana.&lt;/li&gt;&lt;li&gt;Macarrão e maçã.&lt;/li&gt;&lt;li&gt;Macarrão e pudim.&lt;/li&gt;&lt;/ul&gt;",
    "seed": {
        "parameters": [
            {
                "name": "Q1",
                "label": null,
                "list": [
                    5,
                    6,
                    7,
                    8,
                    10,
                    11,
                    12
                ]
            },
            {
                "name": "Q2",
                "label": null,
                "list": [
                    5,
                    6,
                    7,
                    8,
                    10,
                    11,
                    12
                ]
            }
        ],
        "calculated": [
            {
                "name": "A1",
                "label": "{{function}}",
                "function": "9"
            },
            {
                "name": "A2",
                "label": "{{function}}",
                "function": "{{Q1}}",
                "incorrect": true
            },
            {
                "name": "A3",
                "label": "{{function}}",
                "function": "{{Q2}}",
                "incorrect": true
            }
        ],
        "uniques": true
    },
    "algorithm": {
        "name": "trueFalse",
        "template": "Multiple choice – standard",
        "params": {
            "countCorrect": 1,
            "countIncorrect": 2,
            "showCheckIcon": false,
            "columns": 3
        }
    }
}</v>
      </c>
      <c r="AA351" s="11" t="s">
        <v>1759</v>
      </c>
      <c r="AB351" s="14" t="str">
        <f t="shared" si="2"/>
        <v>M4-NyO-38a-I-4</v>
      </c>
      <c r="AC351" s="14" t="str">
        <f t="shared" si="3"/>
        <v>M4-NyO-38a-I-4-BR</v>
      </c>
      <c r="AD351" s="16"/>
      <c r="AE351" s="16"/>
      <c r="AF351" s="16" t="s">
        <v>46</v>
      </c>
      <c r="AG351" s="16"/>
    </row>
    <row r="352" ht="75.0" customHeight="1">
      <c r="A352" s="9" t="s">
        <v>1738</v>
      </c>
      <c r="B352" s="12" t="s">
        <v>1739</v>
      </c>
      <c r="C352" s="7" t="s">
        <v>48</v>
      </c>
      <c r="D352" s="10" t="s">
        <v>35</v>
      </c>
      <c r="E352" s="9"/>
      <c r="F352" s="12" t="s">
        <v>1760</v>
      </c>
      <c r="G352" s="11" t="s">
        <v>1761</v>
      </c>
      <c r="H352" s="24"/>
      <c r="I352" s="7" t="s">
        <v>84</v>
      </c>
      <c r="J352" s="9" t="s">
        <v>92</v>
      </c>
      <c r="K352" s="12" t="s">
        <v>1762</v>
      </c>
      <c r="L352" s="12" t="s">
        <v>712</v>
      </c>
      <c r="M352" s="9" t="s">
        <v>41</v>
      </c>
      <c r="N352" s="12" t="s">
        <v>1763</v>
      </c>
      <c r="O352" s="12" t="s">
        <v>1764</v>
      </c>
      <c r="P352" s="23"/>
      <c r="Q352" s="16"/>
      <c r="R352" s="23"/>
      <c r="S352" s="23"/>
      <c r="T352" s="23"/>
      <c r="U352" s="23"/>
      <c r="V352" s="23"/>
      <c r="W352" s="23"/>
      <c r="X352" s="16"/>
      <c r="Y352" s="9" t="s">
        <v>44</v>
      </c>
      <c r="Z352" s="13" t="str">
        <f t="shared" si="1"/>
        <v>{"id":"M4-NyO-38a-E-1-BR","stimulus":"&lt;p&gt;Em uma cafeteria são servidos {{Q1}} tipos de sucos e {{Q2}} tipos de chás. Ao pedir no café da manhã um suco e um chá nessa cafeteria, quantas combinações diferentes podem ser formadas?&lt;/p&gt;","template":"&lt;p&gt;Podem ser formadas {{response}} combinações.&lt;/p&gt;","hint":"&lt;p&gt;Conte todas as combinações possíveis: suco 1 com chá 1, suco 1 com chá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v>
      </c>
      <c r="AA352" s="11" t="s">
        <v>1765</v>
      </c>
      <c r="AB352" s="14" t="str">
        <f t="shared" si="2"/>
        <v>M4-NyO-38a-E-1</v>
      </c>
      <c r="AC352" s="14" t="str">
        <f t="shared" si="3"/>
        <v>M4-NyO-38a-E-1-BR</v>
      </c>
      <c r="AD352" s="16"/>
      <c r="AE352" s="16"/>
      <c r="AF352" s="16" t="s">
        <v>46</v>
      </c>
      <c r="AG352" s="16"/>
    </row>
    <row r="353" ht="75.0" customHeight="1">
      <c r="A353" s="9" t="s">
        <v>1738</v>
      </c>
      <c r="B353" s="12" t="s">
        <v>1739</v>
      </c>
      <c r="C353" s="7" t="s">
        <v>48</v>
      </c>
      <c r="D353" s="10" t="s">
        <v>35</v>
      </c>
      <c r="E353" s="9"/>
      <c r="F353" s="11" t="s">
        <v>1766</v>
      </c>
      <c r="G353" s="11" t="s">
        <v>1767</v>
      </c>
      <c r="H353" s="24"/>
      <c r="I353" s="7" t="s">
        <v>84</v>
      </c>
      <c r="J353" s="9" t="s">
        <v>92</v>
      </c>
      <c r="K353" s="12" t="s">
        <v>1768</v>
      </c>
      <c r="L353" s="12" t="s">
        <v>712</v>
      </c>
      <c r="M353" s="9" t="s">
        <v>41</v>
      </c>
      <c r="N353" s="12" t="s">
        <v>1769</v>
      </c>
      <c r="O353" s="12" t="s">
        <v>1764</v>
      </c>
      <c r="P353" s="23"/>
      <c r="Q353" s="16"/>
      <c r="R353" s="23"/>
      <c r="S353" s="23"/>
      <c r="T353" s="23"/>
      <c r="U353" s="23"/>
      <c r="V353" s="23"/>
      <c r="W353" s="23"/>
      <c r="X353" s="16"/>
      <c r="Y353" s="9" t="s">
        <v>44</v>
      </c>
      <c r="Z353" s="13" t="str">
        <f t="shared" si="1"/>
        <v>{"id":"M4-NyO-38a-E-2-BR","stimulus":"&lt;p&gt;Para uma competição de xadrez em uma escola, a professora de uma classe irá formar uma dupla de alunos formada por uma menina e um menino. Se na classe há {{Q1}} meninos e {{Q2}} meninas, quantas possibilidades de duplas diferentes poderão ser formados?&lt;/p&gt;","template":"&lt;p&gt;Poderão ser formadas {{response}} duplas diferentes.&lt;/p&gt;","hint":"&lt;p&gt;Conte todas as combinações possíveis: menino 1 com menina 1, menino 1 com menina 2...&lt;/p&gt;","feedback":"&lt;p&gt;Para obter todas as combinações, desenhe um diagrama de árvore em seu caderno com todas as possibilidades.&lt;/p&gt;","seed":{"parameters":[{"name":"Q1","label":null,"list":[5,6,7,8]},{"name":"Q2","label":null,"list":[5,6,7,8]}],"calculated":[{"name":"A1","label":"{{function}}","function":"{{Q1}}*{{Q2}}"}],"uniques":true},"algorithm":{"name":"calculateOperation","params":{"method":"equivLiteral","keyboard":"NUMERICAL"}}}</v>
      </c>
      <c r="AA353" s="11" t="s">
        <v>1770</v>
      </c>
      <c r="AB353" s="14" t="str">
        <f t="shared" si="2"/>
        <v>M4-NyO-38a-E-2</v>
      </c>
      <c r="AC353" s="14" t="str">
        <f t="shared" si="3"/>
        <v>M4-NyO-38a-E-2-BR</v>
      </c>
      <c r="AD353" s="16"/>
      <c r="AE353" s="16"/>
      <c r="AF353" s="16" t="s">
        <v>46</v>
      </c>
      <c r="AG353" s="16"/>
    </row>
    <row r="354" ht="75.0" customHeight="1">
      <c r="A354" s="9" t="s">
        <v>1738</v>
      </c>
      <c r="B354" s="12" t="s">
        <v>1739</v>
      </c>
      <c r="C354" s="7" t="s">
        <v>48</v>
      </c>
      <c r="D354" s="10" t="s">
        <v>35</v>
      </c>
      <c r="E354" s="9"/>
      <c r="F354" s="11" t="s">
        <v>1771</v>
      </c>
      <c r="G354" s="11" t="s">
        <v>1772</v>
      </c>
      <c r="H354" s="24"/>
      <c r="I354" s="7" t="s">
        <v>84</v>
      </c>
      <c r="J354" s="9" t="s">
        <v>92</v>
      </c>
      <c r="K354" s="12" t="s">
        <v>1762</v>
      </c>
      <c r="L354" s="12" t="s">
        <v>712</v>
      </c>
      <c r="M354" s="9" t="s">
        <v>41</v>
      </c>
      <c r="N354" s="12" t="s">
        <v>1773</v>
      </c>
      <c r="O354" s="12" t="s">
        <v>1764</v>
      </c>
      <c r="P354" s="23"/>
      <c r="Q354" s="16"/>
      <c r="R354" s="23"/>
      <c r="S354" s="23"/>
      <c r="T354" s="23"/>
      <c r="U354" s="23"/>
      <c r="V354" s="23"/>
      <c r="W354" s="23"/>
      <c r="X354" s="16"/>
      <c r="Y354" s="9" t="s">
        <v>44</v>
      </c>
      <c r="Z354" s="13" t="str">
        <f t="shared" si="1"/>
        <v>{"id":"M4-NyO-38a-E-3-BR","stimulus":"&lt;p&gt;No refeitório do escritório, Marina pode escolher entre {{Q1}} tipos de sanduíches e {{Q2}} tipos de suco. Quantas combinações possíveis de sanduíche e suco ela pode escolher?&lt;/p&gt;","template":"&lt;p&gt;Ela pode escolher entre {{response}} combinações possíveis.&lt;/p&gt;","hint":"&lt;p&gt;Conte todas as combinações possíveis: sanduíche 1 e suco 1, sanduíche 1 e suco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v>
      </c>
      <c r="AA354" s="11" t="s">
        <v>1774</v>
      </c>
      <c r="AB354" s="14" t="str">
        <f t="shared" si="2"/>
        <v>M4-NyO-38a-E-3</v>
      </c>
      <c r="AC354" s="14" t="str">
        <f t="shared" si="3"/>
        <v>M4-NyO-38a-E-3-BR</v>
      </c>
      <c r="AD354" s="16"/>
      <c r="AE354" s="16"/>
      <c r="AF354" s="16" t="s">
        <v>46</v>
      </c>
      <c r="AG354" s="16"/>
    </row>
    <row r="355" ht="75.0" customHeight="1">
      <c r="A355" s="9" t="s">
        <v>1775</v>
      </c>
      <c r="B355" s="12" t="s">
        <v>1776</v>
      </c>
      <c r="C355" s="9" t="s">
        <v>34</v>
      </c>
      <c r="D355" s="10" t="s">
        <v>35</v>
      </c>
      <c r="E355" s="9"/>
      <c r="F355" s="12" t="s">
        <v>1777</v>
      </c>
      <c r="G355" s="12"/>
      <c r="H355" s="24"/>
      <c r="I355" s="9" t="s">
        <v>1289</v>
      </c>
      <c r="J355" s="9" t="s">
        <v>391</v>
      </c>
      <c r="K355" s="12" t="s">
        <v>337</v>
      </c>
      <c r="L355" s="12" t="s">
        <v>337</v>
      </c>
      <c r="M355" s="9" t="s">
        <v>41</v>
      </c>
      <c r="N355" s="11" t="s">
        <v>1778</v>
      </c>
      <c r="O355" s="11" t="s">
        <v>1779</v>
      </c>
      <c r="P355" s="23"/>
      <c r="Q355" s="16"/>
      <c r="R355" s="23"/>
      <c r="S355" s="23"/>
      <c r="T355" s="23"/>
      <c r="U355" s="23"/>
      <c r="V355" s="23"/>
      <c r="W355" s="23"/>
      <c r="X355" s="16"/>
      <c r="Y355" s="9" t="s">
        <v>44</v>
      </c>
      <c r="Z355" s="13" t="str">
        <f t="shared" si="1"/>
        <v>{"id":"M4-NyO-39a-I-1-BR","stimulus":"&lt;p&gt;Em qual das opções a seguir foi pintado &lt;span class=\"fr-math-v2 fr-draggable\" contenteditable=\"false\" data-original-math=\"\\(\\frac{1}{2}\\)\" draggable=\"true\"&gt;\\(\\frac{1}{2}\\)&lt;/span&gt;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width=\"300\"&gt;&lt;/img&gt;&lt;/div&gt;"},{"name":"A2","label":"&lt;div style=\"display:flex; justify-content:center;\"&gt;&lt;img src=\"https://blueberry-assets.oneclick.es/M4_NyO_39a_2.svg\" width=\"300\"&gt;&lt;/img&gt;&lt;/div&gt;"},{"name":"A3","label":"&lt;div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v>
      </c>
      <c r="AA355" s="12" t="s">
        <v>1780</v>
      </c>
      <c r="AB355" s="14" t="str">
        <f t="shared" si="2"/>
        <v>M4-NyO-39a-I-1</v>
      </c>
      <c r="AC355" s="14" t="str">
        <f t="shared" si="3"/>
        <v>M4-NyO-39a-I-1-BR</v>
      </c>
      <c r="AD355" s="16"/>
      <c r="AE355" s="16"/>
      <c r="AF355" s="16" t="s">
        <v>46</v>
      </c>
      <c r="AG355" s="16"/>
    </row>
    <row r="356" ht="75.0" customHeight="1">
      <c r="A356" s="9" t="s">
        <v>1775</v>
      </c>
      <c r="B356" s="12" t="s">
        <v>1776</v>
      </c>
      <c r="C356" s="9" t="s">
        <v>34</v>
      </c>
      <c r="D356" s="10" t="s">
        <v>35</v>
      </c>
      <c r="E356" s="9"/>
      <c r="F356" s="12" t="s">
        <v>1781</v>
      </c>
      <c r="G356" s="12"/>
      <c r="H356" s="24"/>
      <c r="I356" s="9" t="s">
        <v>1289</v>
      </c>
      <c r="J356" s="9" t="s">
        <v>391</v>
      </c>
      <c r="K356" s="12" t="s">
        <v>337</v>
      </c>
      <c r="L356" s="12" t="s">
        <v>337</v>
      </c>
      <c r="M356" s="9" t="s">
        <v>41</v>
      </c>
      <c r="N356" s="11" t="s">
        <v>1778</v>
      </c>
      <c r="O356" s="11" t="s">
        <v>1779</v>
      </c>
      <c r="P356" s="23"/>
      <c r="Q356" s="16"/>
      <c r="R356" s="23"/>
      <c r="S356" s="23"/>
      <c r="T356" s="23"/>
      <c r="U356" s="23"/>
      <c r="V356" s="23"/>
      <c r="W356" s="23"/>
      <c r="X356" s="16"/>
      <c r="Y356" s="9" t="s">
        <v>44</v>
      </c>
      <c r="Z356" s="13" t="str">
        <f t="shared" si="1"/>
        <v>{"id":"M4-NyO-39a-I-2-BR","stimulus":"&lt;p&gt;Em qual das opções a seguir foi pintado &lt;span class=\"fr-math-v2 fr-draggable\" contenteditable=\"false\" data-original-math=\"\\(\\frac{1}{3}\\)\" draggable=\"true\"&gt;\\(\\frac{1}{3}\\)&lt;/span&gt;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width=\"300\"&gt;&lt;/img&gt;&lt;/div&gt;"},{"name":"A4","label":"&lt;div style=\"display:flex; justify-content:center;\"&gt;&lt;img src=\"https://blueberry-assets.oneclick.es/M4_NyO_39a_4.svg\" width=\"300\"&gt;&lt;/img&gt;&lt;/div&gt;"},{"name":"A5","label":"&lt;div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v>
      </c>
      <c r="AA356" s="12" t="s">
        <v>1782</v>
      </c>
      <c r="AB356" s="14" t="str">
        <f t="shared" si="2"/>
        <v>M4-NyO-39a-I-2</v>
      </c>
      <c r="AC356" s="14" t="str">
        <f t="shared" si="3"/>
        <v>M4-NyO-39a-I-2-BR</v>
      </c>
      <c r="AD356" s="16"/>
      <c r="AE356" s="16"/>
      <c r="AF356" s="16" t="s">
        <v>46</v>
      </c>
      <c r="AG356" s="16"/>
    </row>
    <row r="357" ht="75.0" customHeight="1">
      <c r="A357" s="9" t="s">
        <v>1775</v>
      </c>
      <c r="B357" s="12" t="s">
        <v>1776</v>
      </c>
      <c r="C357" s="9" t="s">
        <v>34</v>
      </c>
      <c r="D357" s="10" t="s">
        <v>35</v>
      </c>
      <c r="E357" s="9"/>
      <c r="F357" s="12" t="s">
        <v>1783</v>
      </c>
      <c r="G357" s="12"/>
      <c r="H357" s="24"/>
      <c r="I357" s="9" t="s">
        <v>1289</v>
      </c>
      <c r="J357" s="9" t="s">
        <v>391</v>
      </c>
      <c r="K357" s="12" t="s">
        <v>337</v>
      </c>
      <c r="L357" s="12" t="s">
        <v>337</v>
      </c>
      <c r="M357" s="9" t="s">
        <v>41</v>
      </c>
      <c r="N357" s="11" t="s">
        <v>1778</v>
      </c>
      <c r="O357" s="11" t="s">
        <v>1779</v>
      </c>
      <c r="P357" s="23"/>
      <c r="Q357" s="16"/>
      <c r="R357" s="23"/>
      <c r="S357" s="23"/>
      <c r="T357" s="23"/>
      <c r="U357" s="23"/>
      <c r="V357" s="23"/>
      <c r="W357" s="23"/>
      <c r="X357" s="16"/>
      <c r="Y357" s="9" t="s">
        <v>44</v>
      </c>
      <c r="Z357" s="13" t="str">
        <f t="shared" si="1"/>
        <v>{"id":"M4-NyO-39a-I-3-BR","stimulus":"&lt;p&gt;Em qual das opções a seguir foi pintado &lt;span class=\"fr-math-v2 fr-draggable\" contenteditable=\"false\" data-original-math=\"\\(\\frac{1}{5}\\)\" draggable=\"true\"&gt;\\(\\frac{1}{5}\\)&lt;/span&gt; de la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width=\"300\"&gt;&lt;/img&gt;&lt;/div&gt;"},{"name":"A9","label":"&lt;div style=\"display:flex; justify-content:center;\"&gt;&lt;img src=\"https://blueberry-assets.oneclick.es/M4_NyO_39a_9.svg\" width=\"300\"&gt;&lt;/img&gt;&lt;/div&gt;"}],"uniques":true},"algorithm":{"name":"trueFalse","template":"Multiple choice – standard","params":{"countCorrect":1,"countIncorrect":3,"showCheckIcon":false,"columns":4}}}</v>
      </c>
      <c r="AA357" s="12" t="s">
        <v>1784</v>
      </c>
      <c r="AB357" s="14" t="str">
        <f t="shared" si="2"/>
        <v>M4-NyO-39a-I-3</v>
      </c>
      <c r="AC357" s="14" t="str">
        <f t="shared" si="3"/>
        <v>M4-NyO-39a-I-3-BR</v>
      </c>
      <c r="AD357" s="16"/>
      <c r="AE357" s="16"/>
      <c r="AF357" s="16" t="s">
        <v>46</v>
      </c>
      <c r="AG357" s="16"/>
    </row>
    <row r="358" ht="75.0" customHeight="1">
      <c r="A358" s="9" t="s">
        <v>1775</v>
      </c>
      <c r="B358" s="12" t="s">
        <v>1776</v>
      </c>
      <c r="C358" s="9" t="s">
        <v>48</v>
      </c>
      <c r="D358" s="10" t="s">
        <v>35</v>
      </c>
      <c r="E358" s="9"/>
      <c r="F358" s="11" t="s">
        <v>1785</v>
      </c>
      <c r="G358" s="11" t="s">
        <v>1786</v>
      </c>
      <c r="H358" s="24"/>
      <c r="I358" s="9" t="s">
        <v>1289</v>
      </c>
      <c r="J358" s="9" t="s">
        <v>92</v>
      </c>
      <c r="K358" s="12" t="s">
        <v>1787</v>
      </c>
      <c r="L358" s="12" t="s">
        <v>1788</v>
      </c>
      <c r="M358" s="9" t="s">
        <v>41</v>
      </c>
      <c r="N358" s="11" t="s">
        <v>1778</v>
      </c>
      <c r="O358" s="11" t="s">
        <v>1779</v>
      </c>
      <c r="P358" s="23"/>
      <c r="Q358" s="16"/>
      <c r="R358" s="23"/>
      <c r="S358" s="23"/>
      <c r="T358" s="23"/>
      <c r="U358" s="23"/>
      <c r="V358" s="23"/>
      <c r="W358" s="23"/>
      <c r="X358" s="16"/>
      <c r="Y358" s="9" t="s">
        <v>44</v>
      </c>
      <c r="Z358" s="13" t="str">
        <f t="shared" si="1"/>
        <v>{
    "id": "M4-NyO-39a-E-1-BR",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"M4_NyO_39a_3.svg",
                    "M4_NyO_39a_4.svg"
                ]
            }
        ],
        "calculated": [
            {
                "name": "A1",
                "label": "{{function}}",
                "function": "\\frac{1}{3}"
            }
        ],
        "uniques": true
    },
    "algorithm": {
        "name": "calculateOperation",
        "params": {
            "method": "equivLiteral",
            "keyboard": "INTERMEDIATE"
        }
    }
}</v>
      </c>
      <c r="AA358" s="12" t="s">
        <v>1789</v>
      </c>
      <c r="AB358" s="14" t="str">
        <f t="shared" si="2"/>
        <v>M4-NyO-39a-E-1</v>
      </c>
      <c r="AC358" s="14" t="str">
        <f t="shared" si="3"/>
        <v>M4-NyO-39a-E-1-BR</v>
      </c>
      <c r="AD358" s="16"/>
      <c r="AE358" s="16"/>
      <c r="AF358" s="16" t="s">
        <v>46</v>
      </c>
      <c r="AG358" s="16"/>
    </row>
    <row r="359" ht="75.0" customHeight="1">
      <c r="A359" s="9" t="s">
        <v>1775</v>
      </c>
      <c r="B359" s="12" t="s">
        <v>1776</v>
      </c>
      <c r="C359" s="9" t="s">
        <v>48</v>
      </c>
      <c r="D359" s="10" t="s">
        <v>35</v>
      </c>
      <c r="E359" s="9"/>
      <c r="F359" s="11" t="s">
        <v>1785</v>
      </c>
      <c r="G359" s="11" t="s">
        <v>1786</v>
      </c>
      <c r="H359" s="24"/>
      <c r="I359" s="9" t="s">
        <v>1289</v>
      </c>
      <c r="J359" s="9" t="s">
        <v>92</v>
      </c>
      <c r="K359" s="12" t="s">
        <v>1790</v>
      </c>
      <c r="L359" s="12" t="s">
        <v>1791</v>
      </c>
      <c r="M359" s="9" t="s">
        <v>41</v>
      </c>
      <c r="N359" s="11" t="s">
        <v>1778</v>
      </c>
      <c r="O359" s="11" t="s">
        <v>1779</v>
      </c>
      <c r="P359" s="23"/>
      <c r="Q359" s="16"/>
      <c r="R359" s="23"/>
      <c r="S359" s="23"/>
      <c r="T359" s="23"/>
      <c r="U359" s="23"/>
      <c r="V359" s="23"/>
      <c r="W359" s="23"/>
      <c r="X359" s="16"/>
      <c r="Y359" s="9" t="s">
        <v>44</v>
      </c>
      <c r="Z359" s="13" t="str">
        <f t="shared" si="1"/>
        <v>{
    "id": "M4-NyO-39a-E-2-BR",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"M4_NyO_39a_5.svg",
                    "M4_NyO_39a_6.svg",
                    "M4_NyO_39a_7.svg"
                ]
            }
        ],
        "calculated": [
            {
                "name": "A1",
                "label": "{{function}}",
                "function": "\\frac{1}{4}"
            }
        ],
        "uniques": true
    },
    "algorithm": {
        "name": "calculateOperation",
        "params": {
            "method": "equivLiteral",
            "keyboard": "INTERMEDIATE"
        }
    }
}</v>
      </c>
      <c r="AA359" s="12" t="s">
        <v>1792</v>
      </c>
      <c r="AB359" s="14" t="str">
        <f t="shared" si="2"/>
        <v>M4-NyO-39a-E-2</v>
      </c>
      <c r="AC359" s="14" t="str">
        <f t="shared" si="3"/>
        <v>M4-NyO-39a-E-2-BR</v>
      </c>
      <c r="AD359" s="16"/>
      <c r="AE359" s="16"/>
      <c r="AF359" s="16" t="s">
        <v>46</v>
      </c>
      <c r="AG359" s="16"/>
    </row>
    <row r="360" ht="75.0" customHeight="1">
      <c r="A360" s="9" t="s">
        <v>1775</v>
      </c>
      <c r="B360" s="12" t="s">
        <v>1776</v>
      </c>
      <c r="C360" s="9" t="s">
        <v>48</v>
      </c>
      <c r="D360" s="10" t="s">
        <v>35</v>
      </c>
      <c r="E360" s="9"/>
      <c r="F360" s="11" t="s">
        <v>1785</v>
      </c>
      <c r="G360" s="11" t="s">
        <v>1786</v>
      </c>
      <c r="H360" s="12"/>
      <c r="I360" s="9" t="s">
        <v>1289</v>
      </c>
      <c r="J360" s="9" t="s">
        <v>92</v>
      </c>
      <c r="K360" s="12" t="s">
        <v>1793</v>
      </c>
      <c r="L360" s="12" t="s">
        <v>1794</v>
      </c>
      <c r="M360" s="9" t="s">
        <v>41</v>
      </c>
      <c r="N360" s="11" t="s">
        <v>1778</v>
      </c>
      <c r="O360" s="11" t="s">
        <v>1779</v>
      </c>
      <c r="P360" s="23"/>
      <c r="Q360" s="16"/>
      <c r="R360" s="23"/>
      <c r="S360" s="23"/>
      <c r="T360" s="23"/>
      <c r="U360" s="23"/>
      <c r="V360" s="23"/>
      <c r="W360" s="23"/>
      <c r="X360" s="16"/>
      <c r="Y360" s="9" t="s">
        <v>44</v>
      </c>
      <c r="Z360" s="13" t="str">
        <f t="shared" si="1"/>
        <v>{
    "id": "M4-NyO-39a-E-3-BR",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"M4_NyO_39a_8.svg",
                    "M4_NyO_39a_9.svg"
                ]
            }
        ],
        "calculated": [
            {
                "name": "A1",
                "label": "{{function}}",
                "function": "\\frac{1}{5}"
            }
        ],
        "uniques": true
    },
    "algorithm": {
        "name": "calculateOperation",
        "params": {
            "method": "equivLiteral",
            "keyboard": "INTERMEDIATE"
        }
    }
}</v>
      </c>
      <c r="AA360" s="12" t="s">
        <v>1795</v>
      </c>
      <c r="AB360" s="14" t="str">
        <f t="shared" si="2"/>
        <v>M4-NyO-39a-E-3</v>
      </c>
      <c r="AC360" s="14" t="str">
        <f t="shared" si="3"/>
        <v>M4-NyO-39a-E-3-BR</v>
      </c>
      <c r="AD360" s="16"/>
      <c r="AE360" s="16"/>
      <c r="AF360" s="16" t="s">
        <v>46</v>
      </c>
      <c r="AG360" s="16"/>
    </row>
    <row r="361" ht="75.0" customHeight="1">
      <c r="A361" s="9" t="s">
        <v>1796</v>
      </c>
      <c r="B361" s="12" t="s">
        <v>1797</v>
      </c>
      <c r="C361" s="9" t="s">
        <v>34</v>
      </c>
      <c r="D361" s="10" t="s">
        <v>35</v>
      </c>
      <c r="E361" s="9"/>
      <c r="F361" s="11" t="s">
        <v>1798</v>
      </c>
      <c r="G361" s="12" t="s">
        <v>1799</v>
      </c>
      <c r="H361" s="16" t="s">
        <v>84</v>
      </c>
      <c r="I361" s="9"/>
      <c r="J361" s="9" t="s">
        <v>591</v>
      </c>
      <c r="K361" s="12" t="s">
        <v>1800</v>
      </c>
      <c r="L361" s="12" t="s">
        <v>1801</v>
      </c>
      <c r="M361" s="9" t="s">
        <v>41</v>
      </c>
      <c r="N361" s="11" t="s">
        <v>1802</v>
      </c>
      <c r="O361" s="11" t="s">
        <v>1803</v>
      </c>
      <c r="P361" s="23"/>
      <c r="Q361" s="16"/>
      <c r="R361" s="23"/>
      <c r="S361" s="23"/>
      <c r="T361" s="23"/>
      <c r="U361" s="23"/>
      <c r="V361" s="23"/>
      <c r="W361" s="23"/>
      <c r="X361" s="16"/>
      <c r="Y361" s="9" t="s">
        <v>44</v>
      </c>
      <c r="Z361" s="13" t="str">
        <f t="shared" si="1"/>
        <v>{"id":"M4-NyO-39c-I-1-BR","stimulus":"&lt;p&gt;Arraste a resposta do seguinte cálculo.&lt;/p&gt;","template":"&lt;p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name":"Q3","label":null,"min":5,"max":20,"step":1},{"name":"Q4","label":null,"min":5,"max":20,"step":1}],"calculated":[{"name":"T1","label":"{{function}}","function":"{{Q2}}*{{Q1}}","temp":true},{"name":"A1","label":"{{function}}","function":"{{Q2}}"},{"name":"A2","label":"{{function}}","function":"{{Q3}}","incorrect":true},{"name":"A3","label":"{{function}}","function":"{{Q4}}","incorrect":true}],"uniques":true},"algorithm":{"name":"calculateOperation","template":"Cloze with drag &amp; drop","params":{"keyboard":"INTERMEDIATE"}}}</v>
      </c>
      <c r="AA361" s="11" t="s">
        <v>1804</v>
      </c>
      <c r="AB361" s="14" t="str">
        <f t="shared" si="2"/>
        <v>M4-NyO-39c-I-1</v>
      </c>
      <c r="AC361" s="14" t="str">
        <f t="shared" si="3"/>
        <v>M4-NyO-39c-I-1-BR</v>
      </c>
      <c r="AD361" s="16"/>
      <c r="AE361" s="16"/>
      <c r="AF361" s="16" t="s">
        <v>46</v>
      </c>
      <c r="AG361" s="16"/>
    </row>
    <row r="362" ht="75.0" customHeight="1">
      <c r="A362" s="9" t="s">
        <v>1796</v>
      </c>
      <c r="B362" s="12" t="s">
        <v>1797</v>
      </c>
      <c r="C362" s="9" t="s">
        <v>48</v>
      </c>
      <c r="D362" s="10" t="s">
        <v>35</v>
      </c>
      <c r="E362" s="9"/>
      <c r="F362" s="12" t="s">
        <v>1805</v>
      </c>
      <c r="G362" s="12" t="s">
        <v>1799</v>
      </c>
      <c r="H362" s="24"/>
      <c r="I362" s="9"/>
      <c r="J362" s="9" t="s">
        <v>92</v>
      </c>
      <c r="K362" s="12" t="s">
        <v>1806</v>
      </c>
      <c r="L362" s="12" t="s">
        <v>1807</v>
      </c>
      <c r="M362" s="9" t="s">
        <v>41</v>
      </c>
      <c r="N362" s="11" t="s">
        <v>1802</v>
      </c>
      <c r="O362" s="11" t="s">
        <v>1803</v>
      </c>
      <c r="P362" s="23"/>
      <c r="Q362" s="16"/>
      <c r="R362" s="23"/>
      <c r="S362" s="23"/>
      <c r="T362" s="23"/>
      <c r="U362" s="23"/>
      <c r="V362" s="23"/>
      <c r="W362" s="23"/>
      <c r="X362" s="16"/>
      <c r="Y362" s="9" t="s">
        <v>44</v>
      </c>
      <c r="Z362" s="13" t="str">
        <f t="shared" si="1"/>
        <v>{"id":"M4-NyO-39c-E-1-BR","stimulus":"&lt;p&gt;Calcule quanto vale &lt;span class=\"fr-math-v2 fr-draggable\" contenteditable=\"false\" data-original-math=\"\\(\\frac{1}{{{Q1}}}\\)\" draggable=\"true\"&gt;\\(\\frac{1}{{{Q1}}}\\)&lt;/span&gt; de {{T1}}.&lt;/p&gt;","template":"&lt;p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AA362" s="11" t="s">
        <v>1808</v>
      </c>
      <c r="AB362" s="14" t="str">
        <f t="shared" si="2"/>
        <v>M4-NyO-39c-E-1</v>
      </c>
      <c r="AC362" s="14" t="str">
        <f t="shared" si="3"/>
        <v>M4-NyO-39c-E-1-BR</v>
      </c>
      <c r="AD362" s="16"/>
      <c r="AE362" s="16"/>
      <c r="AF362" s="16" t="s">
        <v>46</v>
      </c>
      <c r="AG362" s="16"/>
    </row>
    <row r="363" ht="75.0" customHeight="1">
      <c r="A363" s="9" t="s">
        <v>1796</v>
      </c>
      <c r="B363" s="12" t="s">
        <v>1797</v>
      </c>
      <c r="C363" s="9" t="s">
        <v>67</v>
      </c>
      <c r="D363" s="10" t="s">
        <v>35</v>
      </c>
      <c r="E363" s="9"/>
      <c r="F363" s="21" t="s">
        <v>1809</v>
      </c>
      <c r="G363" s="12" t="s">
        <v>1810</v>
      </c>
      <c r="H363" s="24"/>
      <c r="I363" s="9"/>
      <c r="J363" s="9" t="s">
        <v>92</v>
      </c>
      <c r="K363" s="12" t="s">
        <v>1806</v>
      </c>
      <c r="L363" s="12" t="s">
        <v>1807</v>
      </c>
      <c r="M363" s="9" t="s">
        <v>41</v>
      </c>
      <c r="N363" s="11" t="s">
        <v>1802</v>
      </c>
      <c r="O363" s="11" t="s">
        <v>1811</v>
      </c>
      <c r="P363" s="23"/>
      <c r="Q363" s="16"/>
      <c r="R363" s="23"/>
      <c r="S363" s="23"/>
      <c r="T363" s="23"/>
      <c r="U363" s="23"/>
      <c r="V363" s="23"/>
      <c r="W363" s="23"/>
      <c r="X363" s="16"/>
      <c r="Y363" s="9" t="s">
        <v>44</v>
      </c>
      <c r="Z363" s="13" t="str">
        <f t="shared" si="1"/>
        <v>{"id":"M4-NyO-39c-A-1-BR","stimulus":"&lt;p&gt;Devido a uma promoção em uma loja de calçados, alguns sapatos que custavam R$ {{T1}} passaram a custar &lt;span class=\"fr-math-v2 fr-draggable\" contenteditable=\"false\" data-original-math=\"\\(\\frac{1}{{{Q1}}}\\)\" draggable=\"true\"&gt;\\(\\frac{1}{{{Q1}}}\\)&lt;/span&gt; desse valor. Quanto ficou o preço de um sapato com desconto?&lt;/p&gt;","template":"&lt;p style=\"text-align: center\"&gt;&lt;span class=\"fr-math-v2 fr-draggable\" contenteditable=\"false\" data-original-math=\"\\(\\frac{1}{{{Q1}}}\\)\" draggable=\"true\"&gt;\\(\\frac{1}{{{Q1}}}\\)&lt;/span&gt; de R$ {{T1}} = R$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AA363" s="11" t="s">
        <v>1812</v>
      </c>
      <c r="AB363" s="14" t="str">
        <f t="shared" si="2"/>
        <v>M4-NyO-39c-A-1</v>
      </c>
      <c r="AC363" s="14" t="str">
        <f t="shared" si="3"/>
        <v>M4-NyO-39c-A-1-BR</v>
      </c>
      <c r="AD363" s="16"/>
      <c r="AE363" s="16"/>
      <c r="AF363" s="16" t="s">
        <v>46</v>
      </c>
      <c r="AG363" s="16"/>
    </row>
    <row r="364" ht="75.0" customHeight="1">
      <c r="A364" s="9" t="s">
        <v>1796</v>
      </c>
      <c r="B364" s="12" t="s">
        <v>1797</v>
      </c>
      <c r="C364" s="9" t="s">
        <v>67</v>
      </c>
      <c r="D364" s="10" t="s">
        <v>35</v>
      </c>
      <c r="E364" s="9"/>
      <c r="F364" s="11" t="s">
        <v>1813</v>
      </c>
      <c r="G364" s="12" t="s">
        <v>1814</v>
      </c>
      <c r="H364" s="24"/>
      <c r="I364" s="9"/>
      <c r="J364" s="9" t="s">
        <v>92</v>
      </c>
      <c r="K364" s="12" t="s">
        <v>1806</v>
      </c>
      <c r="L364" s="12" t="s">
        <v>1807</v>
      </c>
      <c r="M364" s="9" t="s">
        <v>41</v>
      </c>
      <c r="N364" s="11" t="s">
        <v>1802</v>
      </c>
      <c r="O364" s="11" t="s">
        <v>1815</v>
      </c>
      <c r="P364" s="23"/>
      <c r="Q364" s="16"/>
      <c r="R364" s="23"/>
      <c r="S364" s="23"/>
      <c r="T364" s="23"/>
      <c r="U364" s="23"/>
      <c r="V364" s="23"/>
      <c r="W364" s="23"/>
      <c r="X364" s="16"/>
      <c r="Y364" s="9" t="s">
        <v>44</v>
      </c>
      <c r="Z364" s="13" t="str">
        <f t="shared" si="1"/>
        <v>{"id":"M4-NyO-39c-A-2-BR","stimulus":"&lt;p&gt;Adriano vai comer &lt;span class=\"fr-math-v2 fr-draggable\" contenteditable=\"false\" data-original-math=\"\\(\\frac{1}{{{Q1}}}\\)\" draggable=\"true\"&gt;\\(\\frac{1}{{{Q1}}}\\)&lt;/span&gt; dos {{T1}} morangos que ele colheu no pomar. Quantos morangos ele vai comer?&lt;/p&gt;","template":"&lt;p style=\"text-align: center\"&gt;&lt;span class=\"fr-math-v2 fr-draggable\" contenteditable=\"false\" data-original-math=\"\\(\\frac{1}{{{Q1}}}\\)\" draggable=\"true\"&gt;\\(\\frac{1}{{{Q1}}}\\)&lt;/span&gt; de {{T1}} morangos = {{response}} morangos&lt;/p&gt;","hint":"&lt;p&gt;Como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AA364" s="11" t="s">
        <v>1816</v>
      </c>
      <c r="AB364" s="14" t="str">
        <f t="shared" si="2"/>
        <v>M4-NyO-39c-A-2</v>
      </c>
      <c r="AC364" s="14" t="str">
        <f t="shared" si="3"/>
        <v>M4-NyO-39c-A-2-BR</v>
      </c>
      <c r="AD364" s="16"/>
      <c r="AE364" s="16"/>
      <c r="AF364" s="16" t="s">
        <v>46</v>
      </c>
      <c r="AG364" s="16"/>
    </row>
    <row r="365" ht="75.0" customHeight="1">
      <c r="A365" s="9" t="s">
        <v>1796</v>
      </c>
      <c r="B365" s="12" t="s">
        <v>1797</v>
      </c>
      <c r="C365" s="9" t="s">
        <v>67</v>
      </c>
      <c r="D365" s="10" t="s">
        <v>35</v>
      </c>
      <c r="E365" s="9"/>
      <c r="F365" s="11" t="s">
        <v>1817</v>
      </c>
      <c r="G365" s="11" t="s">
        <v>1818</v>
      </c>
      <c r="H365" s="24"/>
      <c r="I365" s="9"/>
      <c r="J365" s="9" t="s">
        <v>92</v>
      </c>
      <c r="K365" s="12" t="s">
        <v>1806</v>
      </c>
      <c r="L365" s="12" t="s">
        <v>1807</v>
      </c>
      <c r="M365" s="9" t="s">
        <v>41</v>
      </c>
      <c r="N365" s="11" t="s">
        <v>1802</v>
      </c>
      <c r="O365" s="11" t="s">
        <v>1819</v>
      </c>
      <c r="P365" s="23"/>
      <c r="Q365" s="16"/>
      <c r="R365" s="23"/>
      <c r="S365" s="23"/>
      <c r="T365" s="23"/>
      <c r="U365" s="23"/>
      <c r="V365" s="23"/>
      <c r="W365" s="23"/>
      <c r="X365" s="16"/>
      <c r="Y365" s="9" t="s">
        <v>44</v>
      </c>
      <c r="Z365" s="13" t="str">
        <f t="shared" si="1"/>
        <v>{"id":"M4-NyO-39c-A-3-BR","stimulus":"&lt;p&gt;Em uma loja de brinquedos, &lt;span class=\"fr-math-v2 fr-draggable\" contenteditable=\"false\" data-original-math=\"\\(\\frac{1}{{{Q1}}}\\)\" draggable=\"true\"&gt;\\(\\frac{1}{{{Q1}}}\\)&lt;/span&gt; das {{T1}} bolas que estão à venda são de futebol. Quantas bolas de futebol estão à venda na loja?&lt;/p&gt;","template":"&lt;p style=\"text-align: center\"&gt;&lt;span class=\"fr-math-v2 fr-draggable\" contenteditable=\"false\" data-original-math=\"\\(\\frac{1}{{{Q1}}}\\)\" draggable=\"true\"&gt;\\(\\frac{1}{{{Q1}}}\\)&lt;/span&gt; de {{T1}} bolas = {{response}} bolas de futebol&lt;/p&gt;","hint":"&lt;p&gt;Como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AA365" s="11" t="s">
        <v>1820</v>
      </c>
      <c r="AB365" s="14" t="str">
        <f t="shared" si="2"/>
        <v>M4-NyO-39c-A-3</v>
      </c>
      <c r="AC365" s="14" t="str">
        <f t="shared" si="3"/>
        <v>M4-NyO-39c-A-3-BR</v>
      </c>
      <c r="AD365" s="16"/>
      <c r="AE365" s="16"/>
      <c r="AF365" s="16" t="s">
        <v>46</v>
      </c>
      <c r="AG365" s="16"/>
    </row>
    <row r="366" ht="75.0" customHeight="1">
      <c r="A366" s="9" t="s">
        <v>1821</v>
      </c>
      <c r="B366" s="12" t="s">
        <v>1822</v>
      </c>
      <c r="C366" s="9" t="s">
        <v>34</v>
      </c>
      <c r="D366" s="10" t="s">
        <v>35</v>
      </c>
      <c r="E366" s="10"/>
      <c r="F366" s="11" t="s">
        <v>1823</v>
      </c>
      <c r="G366" s="12"/>
      <c r="H366" s="24"/>
      <c r="I366" s="9"/>
      <c r="J366" s="9" t="s">
        <v>391</v>
      </c>
      <c r="K366" s="11" t="s">
        <v>1824</v>
      </c>
      <c r="L366" s="18" t="s">
        <v>1825</v>
      </c>
      <c r="M366" s="9" t="s">
        <v>41</v>
      </c>
      <c r="N366" s="18" t="s">
        <v>1826</v>
      </c>
      <c r="O366" s="18" t="s">
        <v>1826</v>
      </c>
      <c r="P366" s="23"/>
      <c r="Q366" s="16"/>
      <c r="R366" s="23"/>
      <c r="S366" s="23"/>
      <c r="T366" s="23"/>
      <c r="U366" s="23"/>
      <c r="V366" s="23"/>
      <c r="W366" s="23"/>
      <c r="X366" s="16"/>
      <c r="Y366" s="9" t="s">
        <v>44</v>
      </c>
      <c r="Z366" s="13" t="str">
        <f t="shared" si="1"/>
        <v>{"id":"M4-NyO-39d-I-1-BR","stimulus":"&lt;p&gt;Selecione a fração que &lt;i&gt;não&lt;/i&gt; está expressa corretamente.&lt;/p&gt;","hint":"&lt;p&gt;Para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quintos.&lt;/p&gt;","seed":{"parameters":[{"name":"Q1","label":null,"min":2,"max":12,"step":1},{"name":"Q2","label":null,"min":2,"max":12,"step":1},{"name":"Q3","label":null,"min":2,"max":12,"step":1}],"calculated":[{"name":"A1","label":"&lt;span class=\"fr-math-v2 fr-draggable\" contenteditable=\"false\" data-original-math=\"\\(\\frac{1}{{{Q1}}}\\)\" draggable=\"true\"&gt;\\(\\frac{1}{{{Q1}}}\\)&lt;/span&gt; se lê {{function}}.","function":"Lemonlib.fractionToWords(1, {{Q1}}, 'pt')","incorrect":true},{"name":"A2","label":"&lt;span class=\"fr-math-v2 fr-draggable\" contenteditable=\"false\" data-original-math=\"\\(\\frac{1}{{{Q2}}}\\)\" draggable=\"true\"&gt;\\(\\frac{1}{{{Q2}}}\\)&lt;/span&gt; se lê {{function}}.","function":"Lemonlib.fractionToWords(1, {{Q2}}, 'pt')","incorrect":true},{"name":"A3","label":"&lt;span class=\"fr-math-v2 fr-draggable\" contenteditable=\"false\" data-original-math=\"\\(\\frac{1}{{{Q3}}}\\)\" draggable=\"true\"&gt;\\(\\frac{1}{{{Q3}}}\\)&lt;/span&gt; se lê {{function}}.","function":"Lemonlib.fractionToWords(1, {{Q3}}+1, 'pt')"},{"name":"A4","label":"&lt;span class=\"fr-math-v2 fr-draggable\" contenteditable=\"false\" data-original-math=\"\\(\\frac{1}{{{Q3}}}\\)\" draggable=\"true\"&gt;\\(\\frac{1}{{{Q3}}}\\)&lt;/span&gt; se lê {{function}}.","function":"Lemonlib.fractionToWords(1, {{Q3}}+2, 'pt')"}],"uniques":true},"algorithm":{"name":"trueFalse","template":"Multiple choice – standard","params":{"countCorrect":1,"countIncorrect":2,"showCheckIcon":false,
            "columns": 3
        }
    }
}</v>
      </c>
      <c r="AA366" s="11" t="s">
        <v>1827</v>
      </c>
      <c r="AB366" s="14" t="str">
        <f t="shared" si="2"/>
        <v>M4-NyO-39d-I-1</v>
      </c>
      <c r="AC366" s="14" t="str">
        <f t="shared" si="3"/>
        <v>M4-NyO-39d-I-1-BR</v>
      </c>
      <c r="AD366" s="16"/>
      <c r="AE366" s="16"/>
      <c r="AF366" s="16" t="s">
        <v>46</v>
      </c>
      <c r="AG366" s="16"/>
    </row>
    <row r="367" ht="75.0" customHeight="1">
      <c r="A367" s="9" t="s">
        <v>1821</v>
      </c>
      <c r="B367" s="12" t="s">
        <v>1822</v>
      </c>
      <c r="C367" s="9" t="s">
        <v>48</v>
      </c>
      <c r="D367" s="10" t="s">
        <v>35</v>
      </c>
      <c r="E367" s="10"/>
      <c r="F367" s="11" t="s">
        <v>1828</v>
      </c>
      <c r="G367" s="8" t="s">
        <v>1829</v>
      </c>
      <c r="H367" s="24"/>
      <c r="I367" s="9"/>
      <c r="J367" s="9" t="s">
        <v>51</v>
      </c>
      <c r="K367" s="11" t="s">
        <v>1830</v>
      </c>
      <c r="L367" s="12" t="s">
        <v>1831</v>
      </c>
      <c r="M367" s="9" t="s">
        <v>41</v>
      </c>
      <c r="N367" s="18" t="s">
        <v>1826</v>
      </c>
      <c r="O367" s="18" t="s">
        <v>1826</v>
      </c>
      <c r="P367" s="23"/>
      <c r="Q367" s="16"/>
      <c r="R367" s="23"/>
      <c r="S367" s="23"/>
      <c r="T367" s="23"/>
      <c r="U367" s="23"/>
      <c r="V367" s="23"/>
      <c r="W367" s="23"/>
      <c r="X367" s="16"/>
      <c r="Y367" s="9" t="s">
        <v>44</v>
      </c>
      <c r="Z367" s="13" t="str">
        <f t="shared" si="1"/>
        <v>{"id":"M4-NyO-39d-E-1-BR","stimulus":"&lt;p&gt;Escreva como se lê a fração &lt;span class=\"fr-math-v2 fr-draggable\" contenteditable=\"false\" data-original-math=\"\\(\\frac{1}{{{Q1}}}\\)\" draggable=\"true\"&gt;\\(\\frac{1}{{{Q1}}}\\)&lt;/span&gt;.&lt;/p&gt;","template":"&lt;p&gt;Lê-se: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AA367" s="12" t="s">
        <v>1832</v>
      </c>
      <c r="AB367" s="14" t="str">
        <f t="shared" si="2"/>
        <v>M4-NyO-39d-E-1</v>
      </c>
      <c r="AC367" s="14" t="str">
        <f t="shared" si="3"/>
        <v>M4-NyO-39d-E-1-BR</v>
      </c>
      <c r="AD367" s="16"/>
      <c r="AE367" s="16"/>
      <c r="AF367" s="16" t="s">
        <v>46</v>
      </c>
      <c r="AG367" s="16"/>
    </row>
    <row r="368" ht="75.0" customHeight="1">
      <c r="A368" s="9" t="s">
        <v>1821</v>
      </c>
      <c r="B368" s="12" t="s">
        <v>1822</v>
      </c>
      <c r="C368" s="9" t="s">
        <v>67</v>
      </c>
      <c r="D368" s="10" t="s">
        <v>35</v>
      </c>
      <c r="E368" s="10"/>
      <c r="F368" s="11" t="s">
        <v>1833</v>
      </c>
      <c r="G368" s="8" t="s">
        <v>1829</v>
      </c>
      <c r="H368" s="24"/>
      <c r="I368" s="9"/>
      <c r="J368" s="9" t="s">
        <v>51</v>
      </c>
      <c r="K368" s="11" t="s">
        <v>1830</v>
      </c>
      <c r="L368" s="12" t="s">
        <v>1831</v>
      </c>
      <c r="M368" s="9" t="s">
        <v>41</v>
      </c>
      <c r="N368" s="18" t="s">
        <v>1826</v>
      </c>
      <c r="O368" s="18" t="s">
        <v>1826</v>
      </c>
      <c r="P368" s="23"/>
      <c r="Q368" s="16"/>
      <c r="R368" s="23"/>
      <c r="S368" s="23"/>
      <c r="T368" s="23"/>
      <c r="U368" s="23"/>
      <c r="V368" s="23"/>
      <c r="W368" s="23"/>
      <c r="X368" s="16"/>
      <c r="Y368" s="9" t="s">
        <v>44</v>
      </c>
      <c r="Z368" s="13" t="str">
        <f t="shared" si="1"/>
        <v>{"id":"M4-NyO-39d-A-1-BR","stimulus":"&lt;p&gt;Daniela quer comer &lt;span class=\"fr-math-v2 fr-draggable\" contenteditable=\"false\" data-original-math=\"\\(\\frac{1}{{{Q1}}}\\)\" draggable=\"true\"&gt;\\(\\frac{1}{{{Q1}}}\\)&lt;/span&gt; dos morangos que comprou.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AA368" s="12" t="s">
        <v>1834</v>
      </c>
      <c r="AB368" s="14" t="str">
        <f t="shared" si="2"/>
        <v>M4-NyO-39d-A-1</v>
      </c>
      <c r="AC368" s="14" t="str">
        <f t="shared" si="3"/>
        <v>M4-NyO-39d-A-1-BR</v>
      </c>
      <c r="AD368" s="16"/>
      <c r="AE368" s="16"/>
      <c r="AF368" s="16" t="s">
        <v>46</v>
      </c>
      <c r="AG368" s="16"/>
    </row>
    <row r="369" ht="75.0" customHeight="1">
      <c r="A369" s="9" t="s">
        <v>1821</v>
      </c>
      <c r="B369" s="12" t="s">
        <v>1822</v>
      </c>
      <c r="C369" s="9" t="s">
        <v>67</v>
      </c>
      <c r="D369" s="10" t="s">
        <v>35</v>
      </c>
      <c r="E369" s="10"/>
      <c r="F369" s="11" t="s">
        <v>1835</v>
      </c>
      <c r="G369" s="8" t="s">
        <v>1829</v>
      </c>
      <c r="H369" s="24"/>
      <c r="I369" s="9"/>
      <c r="J369" s="9" t="s">
        <v>51</v>
      </c>
      <c r="K369" s="11" t="s">
        <v>1830</v>
      </c>
      <c r="L369" s="12" t="s">
        <v>1831</v>
      </c>
      <c r="M369" s="9" t="s">
        <v>41</v>
      </c>
      <c r="N369" s="18" t="s">
        <v>1826</v>
      </c>
      <c r="O369" s="18" t="s">
        <v>1826</v>
      </c>
      <c r="P369" s="23"/>
      <c r="Q369" s="16"/>
      <c r="R369" s="23"/>
      <c r="S369" s="23"/>
      <c r="T369" s="23"/>
      <c r="U369" s="23"/>
      <c r="V369" s="23"/>
      <c r="W369" s="23"/>
      <c r="X369" s="16"/>
      <c r="Y369" s="9" t="s">
        <v>44</v>
      </c>
      <c r="Z369" s="13" t="str">
        <f t="shared" si="1"/>
        <v>{"id":"M4-NyO-39d-A-2-BR","stimulus":"&lt;p&gt;Júlio pedalou &lt;span class=\"fr-math-v2 fr-draggable\" contenteditable=\"false\" data-original-math=\"\\(\\frac{1}{{{Q1}}}\\)\" draggable=\"true\"&gt;\\(\\frac{1}{{{Q1}}}\\)&lt;/span&gt; do percurso de uma trilha em um bosque.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quintos.&lt;/p&gt;","seed":{"parameters":[{"name":"Q1","label":null,"min":1,"max":12,"step":1}],"calculated":[{"name":"A1","label":"{{function}}","function":"Lemonlib.fractionToWords(1, {{Q1}}, 'pt')"}],"uniques":true},"algorithm":{"name":"calculateOperation","template":"Cloze with text"}}</v>
      </c>
      <c r="AA369" s="12" t="s">
        <v>1836</v>
      </c>
      <c r="AB369" s="14" t="str">
        <f t="shared" si="2"/>
        <v>M4-NyO-39d-A-2</v>
      </c>
      <c r="AC369" s="14" t="str">
        <f t="shared" si="3"/>
        <v>M4-NyO-39d-A-2-BR</v>
      </c>
      <c r="AD369" s="16"/>
      <c r="AE369" s="16"/>
      <c r="AF369" s="16" t="s">
        <v>46</v>
      </c>
      <c r="AG369" s="16"/>
    </row>
    <row r="370" ht="75.0" customHeight="1">
      <c r="A370" s="9" t="s">
        <v>1821</v>
      </c>
      <c r="B370" s="12" t="s">
        <v>1822</v>
      </c>
      <c r="C370" s="9" t="s">
        <v>67</v>
      </c>
      <c r="D370" s="10" t="s">
        <v>35</v>
      </c>
      <c r="E370" s="10"/>
      <c r="F370" s="11" t="s">
        <v>1837</v>
      </c>
      <c r="G370" s="8" t="s">
        <v>1829</v>
      </c>
      <c r="H370" s="24"/>
      <c r="I370" s="9"/>
      <c r="J370" s="9" t="s">
        <v>51</v>
      </c>
      <c r="K370" s="11" t="s">
        <v>1830</v>
      </c>
      <c r="L370" s="12" t="s">
        <v>1831</v>
      </c>
      <c r="M370" s="9" t="s">
        <v>41</v>
      </c>
      <c r="N370" s="18" t="s">
        <v>1826</v>
      </c>
      <c r="O370" s="18" t="s">
        <v>1826</v>
      </c>
      <c r="P370" s="23"/>
      <c r="Q370" s="16"/>
      <c r="R370" s="23"/>
      <c r="S370" s="23"/>
      <c r="T370" s="23"/>
      <c r="U370" s="23"/>
      <c r="V370" s="23"/>
      <c r="W370" s="23"/>
      <c r="X370" s="16"/>
      <c r="Y370" s="9" t="s">
        <v>44</v>
      </c>
      <c r="Z370" s="13" t="str">
        <f t="shared" si="1"/>
        <v>{"id":"M4-NyO-39d-A-3-BR","stimulus":"&lt;p&gt;Rafaela dedica &lt;span class=\"fr-math-v2 fr-draggable\" contenteditable=\"false\" data-original-math=\"\\(\\frac{1}{{{Q1}}}\\)\" draggable=\"true\"&gt;\\(\\frac{1}{{{Q1}}}\\)&lt;/span&gt; do seu tempo de estudo à tarde para estudar Matemática.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AA370" s="12" t="s">
        <v>1838</v>
      </c>
      <c r="AB370" s="14" t="str">
        <f t="shared" si="2"/>
        <v>M4-NyO-39d-A-3</v>
      </c>
      <c r="AC370" s="14" t="str">
        <f t="shared" si="3"/>
        <v>M4-NyO-39d-A-3-BR</v>
      </c>
      <c r="AD370" s="16"/>
      <c r="AE370" s="16"/>
      <c r="AF370" s="16" t="s">
        <v>46</v>
      </c>
      <c r="AG370" s="16"/>
    </row>
    <row r="371" ht="75.0" customHeight="1">
      <c r="A371" s="9" t="s">
        <v>1839</v>
      </c>
      <c r="B371" s="12" t="s">
        <v>1840</v>
      </c>
      <c r="C371" s="9" t="s">
        <v>34</v>
      </c>
      <c r="D371" s="10" t="s">
        <v>35</v>
      </c>
      <c r="E371" s="9"/>
      <c r="F371" s="12" t="s">
        <v>1841</v>
      </c>
      <c r="G371" s="12"/>
      <c r="H371" s="24"/>
      <c r="I371" s="9"/>
      <c r="J371" s="9" t="s">
        <v>391</v>
      </c>
      <c r="K371" s="11" t="s">
        <v>1842</v>
      </c>
      <c r="L371" s="12" t="s">
        <v>1843</v>
      </c>
      <c r="M371" s="9" t="s">
        <v>41</v>
      </c>
      <c r="N371" s="11" t="s">
        <v>1844</v>
      </c>
      <c r="O371" s="11" t="s">
        <v>1845</v>
      </c>
      <c r="P371" s="23"/>
      <c r="Q371" s="16"/>
      <c r="R371" s="23"/>
      <c r="S371" s="23"/>
      <c r="T371" s="23"/>
      <c r="U371" s="23"/>
      <c r="V371" s="23"/>
      <c r="W371" s="23"/>
      <c r="X371" s="16"/>
      <c r="Y371" s="9" t="s">
        <v>44</v>
      </c>
      <c r="Z371" s="13" t="str">
        <f t="shared" si="1"/>
        <v>{"id":"M4-NyO-39e-I-1-BR","stimulus":"&lt;p&gt;Indique qual das seguintes frações não está escrita corretamente.&lt;/p&gt;","hint":"&lt;p&gt;Para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name":"Q2","label":null,"min":2,"max":12,"step":1},{"name":"Q3","label":null,"min":2,"max":12,"step":1},{"name":"Q4","label":null,"min":2,"max":12,"step":1}],"calculated":[{"name":"A1","label":"&lt;span class=\"fr-math-v2 fr-draggable\" contenteditable=\"false\" data-original-math=\"\\(\\frac{1}{{{Q1}}}\\)\" draggable=\"true\"&gt;\\(\\frac{1}{{{Q1}}}\\)&lt;/span&gt; se lê como &lt;i&gt;{{function}}&lt;/i&gt;.","function":"Lemonlib.fractionToWords(1, {{Q1}}, 'pt')","incorrect":true},{"name":"A2","label":"&lt;span class=\"fr-math-v2 fr-draggable\" contenteditable=\"false\" data-original-math=\"\\(\\frac{1}{{{Q2}}}\\)\" draggable=\"true\"&gt;\\(\\frac{1}{{{Q2}}}\\)&lt;/span&gt; se lê como &lt;i&gt;{{function}}&lt;/i&gt;.","function":"Lemonlib.fractionToWords(1, {{Q2}}, 'pt')","incorrect":true},{"name":"A3","label":"{{Q3}}º se lê como &lt;i&gt;{{function}}&lt;/i&gt;.","function":"Lemonlib.fractionToWords(1, {{Q3}}, 'pt')"},{"name":"A4","label":"&lt;span class=\"fr-math-v2 fr-draggable\" contenteditable=\"false\" data-original-math=\"\\(\\frac{1}{10}\\)\" draggable=\"true\"&gt;\\(\\frac{1}{10}\\)&lt;/span&gt; se lê como &lt;i&gt;um décimo primeiro.&lt;/i&gt;"},{"name":"A5","label":"&lt;span class=\"fr-math-v2 fr-draggable\" contenteditable=\"false\" data-original-math=\"\\(\\frac{1}{{{Q4}}}\\)\" draggable=\"true\"&gt;\\(\\frac{1}{{{Q4}}}\\)&lt;/span&gt; se lê como &lt;i&gt;{{function}}&lt;/i&gt;.","function":"Lemonlib.fractionToWords(1, {{Q3}}+1, 'pt')"}],"uniques":true},"algorithm":{"name":"trueFalse","template":"Multiple choice – standard","params":{"countCorrect":1,"countIncorrect":2,"showCheckIcon":false,
            "columns": 3
        }
    }
}</v>
      </c>
      <c r="AA371" s="11" t="s">
        <v>1846</v>
      </c>
      <c r="AB371" s="14" t="str">
        <f t="shared" si="2"/>
        <v>M4-NyO-39e-I-1</v>
      </c>
      <c r="AC371" s="14" t="str">
        <f t="shared" si="3"/>
        <v>M4-NyO-39e-I-1-BR</v>
      </c>
      <c r="AD371" s="16"/>
      <c r="AE371" s="16"/>
      <c r="AF371" s="16" t="s">
        <v>46</v>
      </c>
      <c r="AG371" s="16"/>
    </row>
    <row r="372" ht="75.0" customHeight="1">
      <c r="A372" s="9" t="s">
        <v>1839</v>
      </c>
      <c r="B372" s="12" t="s">
        <v>1840</v>
      </c>
      <c r="C372" s="9" t="s">
        <v>48</v>
      </c>
      <c r="D372" s="10" t="s">
        <v>35</v>
      </c>
      <c r="E372" s="9"/>
      <c r="F372" s="11" t="s">
        <v>1847</v>
      </c>
      <c r="G372" s="11" t="s">
        <v>1848</v>
      </c>
      <c r="H372" s="24"/>
      <c r="I372" s="9"/>
      <c r="J372" s="9" t="s">
        <v>92</v>
      </c>
      <c r="K372" s="11" t="s">
        <v>1849</v>
      </c>
      <c r="L372" s="8" t="s">
        <v>1850</v>
      </c>
      <c r="M372" s="9" t="s">
        <v>41</v>
      </c>
      <c r="N372" s="11" t="s">
        <v>1844</v>
      </c>
      <c r="O372" s="11" t="s">
        <v>1845</v>
      </c>
      <c r="P372" s="23"/>
      <c r="Q372" s="16"/>
      <c r="R372" s="23"/>
      <c r="S372" s="23"/>
      <c r="T372" s="23"/>
      <c r="U372" s="23"/>
      <c r="V372" s="23"/>
      <c r="W372" s="23"/>
      <c r="X372" s="16"/>
      <c r="Y372" s="9" t="s">
        <v>44</v>
      </c>
      <c r="Z372" s="13" t="str">
        <f t="shared" si="1"/>
        <v>{"id":"M4-NyO-39e-E-1-BR","stimulus":"&lt;p&gt;Escreva &lt;i&gt;{{T1}}&lt;/i&gt; em forma de fração.&lt;/p&gt;","template":"&lt;p&gt;A fração é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AA372" s="12" t="s">
        <v>1851</v>
      </c>
      <c r="AB372" s="14" t="str">
        <f t="shared" si="2"/>
        <v>M4-NyO-39e-E-1</v>
      </c>
      <c r="AC372" s="14" t="str">
        <f t="shared" si="3"/>
        <v>M4-NyO-39e-E-1-BR</v>
      </c>
      <c r="AD372" s="16"/>
      <c r="AE372" s="16"/>
      <c r="AF372" s="16" t="s">
        <v>46</v>
      </c>
      <c r="AG372" s="16"/>
    </row>
    <row r="373" ht="75.0" customHeight="1">
      <c r="A373" s="9" t="s">
        <v>1839</v>
      </c>
      <c r="B373" s="12" t="s">
        <v>1840</v>
      </c>
      <c r="C373" s="9" t="s">
        <v>67</v>
      </c>
      <c r="D373" s="10" t="s">
        <v>35</v>
      </c>
      <c r="E373" s="9"/>
      <c r="F373" s="11" t="s">
        <v>1852</v>
      </c>
      <c r="G373" s="12" t="s">
        <v>1853</v>
      </c>
      <c r="H373" s="24"/>
      <c r="I373" s="9"/>
      <c r="J373" s="9" t="s">
        <v>92</v>
      </c>
      <c r="K373" s="11" t="s">
        <v>1849</v>
      </c>
      <c r="L373" s="18" t="s">
        <v>1854</v>
      </c>
      <c r="M373" s="9" t="s">
        <v>41</v>
      </c>
      <c r="N373" s="11" t="s">
        <v>1844</v>
      </c>
      <c r="O373" s="11" t="s">
        <v>1845</v>
      </c>
      <c r="P373" s="23"/>
      <c r="Q373" s="16"/>
      <c r="R373" s="23"/>
      <c r="S373" s="23"/>
      <c r="T373" s="23"/>
      <c r="U373" s="23"/>
      <c r="V373" s="23"/>
      <c r="W373" s="23"/>
      <c r="X373" s="16"/>
      <c r="Y373" s="9" t="s">
        <v>44</v>
      </c>
      <c r="Z373" s="13" t="str">
        <f t="shared" si="1"/>
        <v>{"id":"M4-NyO-39e-A-1-BR","stimulus":"&lt;p&gt;Marcela passa {{T1}} da tarde dela lendo. Como esse valor é expresso em forma de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AA373" s="12" t="s">
        <v>1855</v>
      </c>
      <c r="AB373" s="14" t="str">
        <f t="shared" si="2"/>
        <v>M4-NyO-39e-A-1</v>
      </c>
      <c r="AC373" s="14" t="str">
        <f t="shared" si="3"/>
        <v>M4-NyO-39e-A-1-BR</v>
      </c>
      <c r="AD373" s="16"/>
      <c r="AE373" s="16"/>
      <c r="AF373" s="16" t="s">
        <v>46</v>
      </c>
      <c r="AG373" s="16"/>
    </row>
    <row r="374" ht="75.0" customHeight="1">
      <c r="A374" s="9" t="s">
        <v>1839</v>
      </c>
      <c r="B374" s="12" t="s">
        <v>1840</v>
      </c>
      <c r="C374" s="9" t="s">
        <v>67</v>
      </c>
      <c r="D374" s="10" t="s">
        <v>35</v>
      </c>
      <c r="E374" s="9"/>
      <c r="F374" s="11" t="s">
        <v>1856</v>
      </c>
      <c r="G374" s="12" t="s">
        <v>1853</v>
      </c>
      <c r="H374" s="24"/>
      <c r="I374" s="9"/>
      <c r="J374" s="9" t="s">
        <v>92</v>
      </c>
      <c r="K374" s="11" t="s">
        <v>1849</v>
      </c>
      <c r="L374" s="18" t="s">
        <v>1857</v>
      </c>
      <c r="M374" s="9" t="s">
        <v>41</v>
      </c>
      <c r="N374" s="11" t="s">
        <v>1844</v>
      </c>
      <c r="O374" s="11" t="s">
        <v>1845</v>
      </c>
      <c r="P374" s="23"/>
      <c r="Q374" s="16"/>
      <c r="R374" s="23"/>
      <c r="S374" s="23"/>
      <c r="T374" s="23"/>
      <c r="U374" s="23"/>
      <c r="V374" s="23"/>
      <c r="W374" s="23"/>
      <c r="X374" s="16"/>
      <c r="Y374" s="9" t="s">
        <v>44</v>
      </c>
      <c r="Z374" s="13" t="str">
        <f t="shared" si="1"/>
        <v>{"id":"M4-NyO-39e-A-2-BR","stimulus":"&lt;p&gt;Para fazer um bolo, utiliza-se uma mistura de farinha de trigo e farinha de milho em que a farinha de trigo deve ser {{T1}} da mistura.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AA374" s="12" t="s">
        <v>1858</v>
      </c>
      <c r="AB374" s="14" t="str">
        <f t="shared" si="2"/>
        <v>M4-NyO-39e-A-2</v>
      </c>
      <c r="AC374" s="14" t="str">
        <f t="shared" si="3"/>
        <v>M4-NyO-39e-A-2-BR</v>
      </c>
      <c r="AD374" s="16"/>
      <c r="AE374" s="16"/>
      <c r="AF374" s="16" t="s">
        <v>46</v>
      </c>
      <c r="AG374" s="16"/>
    </row>
    <row r="375" ht="75.0" customHeight="1">
      <c r="A375" s="9" t="s">
        <v>1839</v>
      </c>
      <c r="B375" s="12" t="s">
        <v>1840</v>
      </c>
      <c r="C375" s="9" t="s">
        <v>67</v>
      </c>
      <c r="D375" s="10" t="s">
        <v>35</v>
      </c>
      <c r="E375" s="9"/>
      <c r="F375" s="11" t="s">
        <v>1859</v>
      </c>
      <c r="G375" s="12" t="s">
        <v>1853</v>
      </c>
      <c r="H375" s="24"/>
      <c r="I375" s="9"/>
      <c r="J375" s="9" t="s">
        <v>92</v>
      </c>
      <c r="K375" s="11" t="s">
        <v>1849</v>
      </c>
      <c r="L375" s="18" t="s">
        <v>1854</v>
      </c>
      <c r="M375" s="9" t="s">
        <v>41</v>
      </c>
      <c r="N375" s="11" t="s">
        <v>1844</v>
      </c>
      <c r="O375" s="11" t="s">
        <v>1845</v>
      </c>
      <c r="P375" s="23"/>
      <c r="Q375" s="16"/>
      <c r="R375" s="23"/>
      <c r="S375" s="23"/>
      <c r="T375" s="23"/>
      <c r="U375" s="23"/>
      <c r="V375" s="23"/>
      <c r="W375" s="23"/>
      <c r="X375" s="16"/>
      <c r="Y375" s="9" t="s">
        <v>44</v>
      </c>
      <c r="Z375" s="13" t="str">
        <f t="shared" si="1"/>
        <v>{"id":"M4-NyO-39e-A-3-BR","stimulus":"&lt;p&gt;Andrea passou {{T1}} da viagem dela a Salvador tirando fotos.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AA375" s="12" t="s">
        <v>1860</v>
      </c>
      <c r="AB375" s="14" t="str">
        <f t="shared" si="2"/>
        <v>M4-NyO-39e-A-3</v>
      </c>
      <c r="AC375" s="14" t="str">
        <f t="shared" si="3"/>
        <v>M4-NyO-39e-A-3-BR</v>
      </c>
      <c r="AD375" s="16"/>
      <c r="AE375" s="16"/>
      <c r="AF375" s="16" t="s">
        <v>46</v>
      </c>
      <c r="AG375" s="16"/>
    </row>
    <row r="376" ht="75.0" customHeight="1">
      <c r="A376" s="9" t="s">
        <v>1861</v>
      </c>
      <c r="B376" s="12" t="s">
        <v>1862</v>
      </c>
      <c r="C376" s="9" t="s">
        <v>34</v>
      </c>
      <c r="D376" s="10" t="s">
        <v>35</v>
      </c>
      <c r="E376" s="9"/>
      <c r="F376" s="11" t="s">
        <v>1863</v>
      </c>
      <c r="G376" s="12"/>
      <c r="H376" s="16" t="s">
        <v>1289</v>
      </c>
      <c r="I376" s="9" t="s">
        <v>84</v>
      </c>
      <c r="J376" s="9" t="s">
        <v>110</v>
      </c>
      <c r="K376" s="12" t="s">
        <v>1864</v>
      </c>
      <c r="L376" s="12"/>
      <c r="M376" s="9" t="s">
        <v>41</v>
      </c>
      <c r="N376" s="21" t="s">
        <v>1865</v>
      </c>
      <c r="O376" s="11" t="s">
        <v>1866</v>
      </c>
      <c r="P376" s="23"/>
      <c r="Q376" s="16"/>
      <c r="R376" s="23"/>
      <c r="S376" s="23"/>
      <c r="T376" s="23"/>
      <c r="U376" s="23"/>
      <c r="V376" s="23"/>
      <c r="W376" s="23"/>
      <c r="X376" s="16"/>
      <c r="Y376" s="9" t="s">
        <v>1867</v>
      </c>
      <c r="Z376" s="13" t="str">
        <f t="shared" si="1"/>
        <v>{"id":"M4-MyM-1a-I-1-BR","stimulus":"&lt;p&gt;Indique se as seguintes afirmações são verdadeiras ou falsas.&lt;/p&gt;","hint":"&lt;p&gt;As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km","hm","cm","mm"]},{"name":"Q2","label":null,"list":["km","hm","dam","m","dm","cm"]},{"name":"Q3","label":null,"list":["km","hm","dam","m","dm"]},{"name":"Q4","label":null,"list":["km","hm","dam","m","dm","mm"]},{"name":"Q5","label":null,"list":["km","hm","dam","m","cm","mm"]}],"calculated":[{"name":"A1","label":"Um campo de futebol pode medir entre 90 e 120 m de comprimento.","function":""},{"name":"A2","label":"Uma formiga geralmente tem entre 2 e 10 mm de comprimento.","function":""},{"name":"A3","label":"Uma mesa pode ter cerca de 70 cm de altura.","function":""},{"name":"A4","label":"Um lápis geralmente tem entre 10 e 18 cm.","function":""},{"name":"A5","label":"Uma porta pode ter cerca de 20 dm de altura..","function":""},{"name":"A6","label":"Um campo de futebol pode medir entre 90 e 120 {{Q1}} de comprimento.","function":"","incorrect":true,"feedback":"&lt;p&gt;Um campo de futebol geralmente tem entre 90 e 120 m de comprimento.&lt;/p&gt;"},{"name":"A7","label":"Uma formiga geralmente tem entre 2 e 10 {{Q2}} de comprimento.","function":"","incorrect":true,"feedback":"&lt;p&gt;Uma formiga geralmente tem entre 2 e 10 mm de comprimento.&lt;/p&gt;"},{"name":"A8","label":"Uma mesa pode ter cerca de 70 {{Q3}} de altura.","function":"","incorrect":true,"feedback":"&lt;p&gt;Uma mesa geralmente tem cerca de 70 cm de altura.&lt;/p&gt;"},{"name":"A9","label":"Um lápis geralmente mede entre 10 e 18 {{Q4}}.","function":"","incorrect":true,"feedback":"&lt;p&gt;Um lápis geralmente tem entre 10 e 18 cm.&lt;/p&gt;"},{"name":"A10","label":"Uma porta pode ter cerca de 20 {{Q5}} de altura.","function":"","incorrect":true,"feedback":"&lt;p&gt;Uma porta geralmente tem cerca de 20 dm de altura.&lt;/p&gt;"}],"uniques":true},"algorithm":{"name":"trueFalse","template":"Choice matrix – inline","params":{"countCorrect":2,"countIncorrect":1,"options":["Verdadeira","Falsa"]}}}</v>
      </c>
      <c r="AA376" s="11" t="s">
        <v>1868</v>
      </c>
      <c r="AB376" s="14" t="str">
        <f t="shared" si="2"/>
        <v>M4-MyM-1a-I-1</v>
      </c>
      <c r="AC376" s="14" t="str">
        <f t="shared" si="3"/>
        <v>M4-MyM-1a-I-1-BR</v>
      </c>
      <c r="AD376" s="7" t="s">
        <v>261</v>
      </c>
      <c r="AE376" s="16"/>
      <c r="AF376" s="16" t="s">
        <v>46</v>
      </c>
      <c r="AG376" s="7"/>
    </row>
    <row r="377" ht="75.0" customHeight="1">
      <c r="A377" s="9" t="s">
        <v>1861</v>
      </c>
      <c r="B377" s="12" t="s">
        <v>1862</v>
      </c>
      <c r="C377" s="9" t="s">
        <v>48</v>
      </c>
      <c r="D377" s="10" t="s">
        <v>35</v>
      </c>
      <c r="E377" s="9"/>
      <c r="F377" s="11" t="s">
        <v>1869</v>
      </c>
      <c r="G377" s="12"/>
      <c r="H377" s="12"/>
      <c r="I377" s="9" t="s">
        <v>84</v>
      </c>
      <c r="J377" s="9" t="s">
        <v>51</v>
      </c>
      <c r="K377" s="11" t="s">
        <v>1870</v>
      </c>
      <c r="L377" s="12" t="s">
        <v>1871</v>
      </c>
      <c r="M377" s="9" t="s">
        <v>41</v>
      </c>
      <c r="N377" s="21" t="s">
        <v>1865</v>
      </c>
      <c r="O377" s="12" t="s">
        <v>1872</v>
      </c>
      <c r="P377" s="23"/>
      <c r="Q377" s="16"/>
      <c r="R377" s="23"/>
      <c r="S377" s="23"/>
      <c r="T377" s="23"/>
      <c r="U377" s="23"/>
      <c r="V377" s="23"/>
      <c r="W377" s="23"/>
      <c r="X377" s="16"/>
      <c r="Y377" s="9" t="s">
        <v>1867</v>
      </c>
      <c r="Z377" s="13" t="str">
        <f t="shared" si="1"/>
        <v>{"id":"M4-MyM-1a-E-1-BR","stimulus":"&lt;p&gt;Escreva,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codorna"]},{"name":"Q2","label":null,"list":["A altura de uma cachoeira","O comprimento de uma cama","A profundidade de um lago"]},{"name":"Q3","label":null,"list":["O perímetro de uma ilha","O percurso de uma maratona","A distância entre dois países"]}],"calculated":[{"name":"A1","label":"mm"},{"name":"A2","label":"m"},{"name":"A3","label":"km"}],"uniques":true},"algorithm":{"name":"calculateOperation","template":"Cloze with text"}}</v>
      </c>
      <c r="AA377" s="11" t="s">
        <v>1873</v>
      </c>
      <c r="AB377" s="14" t="str">
        <f t="shared" si="2"/>
        <v>M4-MyM-1a-E-1</v>
      </c>
      <c r="AC377" s="14" t="str">
        <f t="shared" si="3"/>
        <v>M4-MyM-1a-E-1-BR</v>
      </c>
      <c r="AD377" s="7" t="s">
        <v>261</v>
      </c>
      <c r="AE377" s="16"/>
      <c r="AF377" s="16" t="s">
        <v>46</v>
      </c>
      <c r="AG377" s="7"/>
    </row>
    <row r="378" ht="75.0" customHeight="1">
      <c r="A378" s="9" t="s">
        <v>1861</v>
      </c>
      <c r="B378" s="12" t="s">
        <v>1862</v>
      </c>
      <c r="C378" s="9" t="s">
        <v>48</v>
      </c>
      <c r="D378" s="10" t="s">
        <v>35</v>
      </c>
      <c r="E378" s="9"/>
      <c r="F378" s="11" t="s">
        <v>1869</v>
      </c>
      <c r="G378" s="12"/>
      <c r="H378" s="12"/>
      <c r="I378" s="9" t="s">
        <v>84</v>
      </c>
      <c r="J378" s="9" t="s">
        <v>51</v>
      </c>
      <c r="K378" s="11" t="s">
        <v>1874</v>
      </c>
      <c r="L378" s="12" t="s">
        <v>1875</v>
      </c>
      <c r="M378" s="9" t="s">
        <v>41</v>
      </c>
      <c r="N378" s="21" t="s">
        <v>1865</v>
      </c>
      <c r="O378" s="12" t="s">
        <v>1872</v>
      </c>
      <c r="P378" s="23"/>
      <c r="Q378" s="16"/>
      <c r="R378" s="23"/>
      <c r="S378" s="23"/>
      <c r="T378" s="23"/>
      <c r="U378" s="23"/>
      <c r="V378" s="23"/>
      <c r="W378" s="23"/>
      <c r="X378" s="16"/>
      <c r="Y378" s="9" t="s">
        <v>1867</v>
      </c>
      <c r="Z378" s="13" t="str">
        <f t="shared" si="1"/>
        <v>{"id":"M4-MyM-1a-E-2-BR","stimulus":"&lt;p&gt;Escreva,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width=\"450\"&gt;&lt;/img&gt;&lt;/div&gt;","seed":{"parameters":[{"name":"Q3","label":null,"list":["O comprimento de um parafuso","O diâmetro de uma moeda","O comprimento de um mosquito","O diâmetro de um ovo de codorna"]},{"name":"Q2","label":null,"list":["A altura de uma cachoeira","O comprimento de uma cama","A profundidade de um lago"]},{"name":"Q1","label":null,"list":["O perímetro de uma ilha","O percurso de uma maratona","A distância entre dois países"]}],"calculated":[{"name":"A1","label":"km"},{"name":"A2","label":"m"},{"name":"A3","label":"mm"}],"uniques":true},"algorithm":{"name":"calculateOperation","template":"Cloze with text"}}</v>
      </c>
      <c r="AA378" s="11" t="s">
        <v>1876</v>
      </c>
      <c r="AB378" s="14" t="str">
        <f t="shared" si="2"/>
        <v>M4-MyM-1a-E-2</v>
      </c>
      <c r="AC378" s="14" t="str">
        <f t="shared" si="3"/>
        <v>M4-MyM-1a-E-2-BR</v>
      </c>
      <c r="AD378" s="7" t="s">
        <v>261</v>
      </c>
      <c r="AE378" s="16"/>
      <c r="AF378" s="16" t="s">
        <v>46</v>
      </c>
      <c r="AG378" s="7"/>
    </row>
    <row r="379" ht="75.0" customHeight="1">
      <c r="A379" s="9" t="s">
        <v>1861</v>
      </c>
      <c r="B379" s="12" t="s">
        <v>1862</v>
      </c>
      <c r="C379" s="9" t="s">
        <v>48</v>
      </c>
      <c r="D379" s="10" t="s">
        <v>35</v>
      </c>
      <c r="E379" s="9"/>
      <c r="F379" s="11" t="s">
        <v>1869</v>
      </c>
      <c r="G379" s="12"/>
      <c r="H379" s="12"/>
      <c r="I379" s="9" t="s">
        <v>84</v>
      </c>
      <c r="J379" s="9" t="s">
        <v>51</v>
      </c>
      <c r="K379" s="11" t="s">
        <v>1877</v>
      </c>
      <c r="L379" s="12" t="s">
        <v>1878</v>
      </c>
      <c r="M379" s="9" t="s">
        <v>41</v>
      </c>
      <c r="N379" s="21" t="s">
        <v>1865</v>
      </c>
      <c r="O379" s="12" t="s">
        <v>1872</v>
      </c>
      <c r="P379" s="23"/>
      <c r="Q379" s="16"/>
      <c r="R379" s="23"/>
      <c r="S379" s="23"/>
      <c r="T379" s="23"/>
      <c r="U379" s="23"/>
      <c r="V379" s="23"/>
      <c r="W379" s="23"/>
      <c r="X379" s="16"/>
      <c r="Y379" s="9" t="s">
        <v>1867</v>
      </c>
      <c r="Z379" s="13" t="str">
        <f t="shared" si="1"/>
        <v>{"id":"M4-MyM-1a-E-3-BR","stimulus":"&lt;p&gt;Escreva,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codorna"]},{"name":"Q3","label":null,"list":["A altura de uma cachoeira","O comprimento de uma cama","A profundidade de um lago"]},{"name":"Q2","label":null,"list":["O perímetro de uma ilha","O percurso de uma maratona","A distância entre dois países"]}],"calculated":[{"name":"A1","label":"mm"},{"name":"A2","label":"km"},{"name":"A3","label":"m"}],"uniques":true},"algorithm":{"name":"calculateOperation","template":"Cloze with text"}}</v>
      </c>
      <c r="AA379" s="11" t="s">
        <v>1879</v>
      </c>
      <c r="AB379" s="14" t="str">
        <f t="shared" si="2"/>
        <v>M4-MyM-1a-E-3</v>
      </c>
      <c r="AC379" s="14" t="str">
        <f t="shared" si="3"/>
        <v>M4-MyM-1a-E-3-BR</v>
      </c>
      <c r="AD379" s="7" t="s">
        <v>261</v>
      </c>
      <c r="AE379" s="16"/>
      <c r="AF379" s="16" t="s">
        <v>46</v>
      </c>
      <c r="AG379" s="7"/>
    </row>
    <row r="380" ht="75.0" customHeight="1">
      <c r="A380" s="9" t="s">
        <v>1880</v>
      </c>
      <c r="B380" s="12" t="s">
        <v>1881</v>
      </c>
      <c r="C380" s="9" t="s">
        <v>34</v>
      </c>
      <c r="D380" s="10" t="s">
        <v>35</v>
      </c>
      <c r="E380" s="9"/>
      <c r="F380" s="12" t="s">
        <v>1882</v>
      </c>
      <c r="G380" s="8" t="s">
        <v>1883</v>
      </c>
      <c r="H380" s="12"/>
      <c r="I380" s="9" t="s">
        <v>84</v>
      </c>
      <c r="J380" s="9" t="s">
        <v>944</v>
      </c>
      <c r="K380" s="12" t="s">
        <v>1884</v>
      </c>
      <c r="L380" s="12" t="s">
        <v>1885</v>
      </c>
      <c r="M380" s="9" t="s">
        <v>41</v>
      </c>
      <c r="N380" s="21" t="s">
        <v>1886</v>
      </c>
      <c r="O380" s="11" t="s">
        <v>1887</v>
      </c>
      <c r="P380" s="23"/>
      <c r="Q380" s="16"/>
      <c r="R380" s="23"/>
      <c r="S380" s="23"/>
      <c r="T380" s="23"/>
      <c r="U380" s="23"/>
      <c r="V380" s="23"/>
      <c r="W380" s="23"/>
      <c r="X380" s="16"/>
      <c r="Y380" s="9" t="s">
        <v>1867</v>
      </c>
      <c r="Z380" s="13" t="str">
        <f t="shared" si="1"/>
        <v>{"id":"M4-MyM-1b-I-1-BR","stimulus":"&lt;p&gt;Em cada caso, selecione a conversão de unidade correta.&lt;/p&gt;","template":"&lt;p style=\"text-align: center\"&gt;{{Q1}} m = {{response}} cm&lt;/p&gt;&lt;p style=\"text-align: center\"&gt;{{Q2}} dm =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v>
      </c>
      <c r="AA380" s="11" t="s">
        <v>1888</v>
      </c>
      <c r="AB380" s="14" t="str">
        <f t="shared" si="2"/>
        <v>M4-MyM-1b-I-1</v>
      </c>
      <c r="AC380" s="14" t="str">
        <f t="shared" si="3"/>
        <v>M4-MyM-1b-I-1-BR</v>
      </c>
      <c r="AD380" s="7" t="s">
        <v>261</v>
      </c>
      <c r="AE380" s="16"/>
      <c r="AF380" s="16" t="s">
        <v>46</v>
      </c>
      <c r="AG380" s="7"/>
    </row>
    <row r="381" ht="75.0" customHeight="1">
      <c r="A381" s="9" t="s">
        <v>1880</v>
      </c>
      <c r="B381" s="12" t="s">
        <v>1881</v>
      </c>
      <c r="C381" s="9" t="s">
        <v>34</v>
      </c>
      <c r="D381" s="10" t="s">
        <v>35</v>
      </c>
      <c r="E381" s="9"/>
      <c r="F381" s="12" t="s">
        <v>1882</v>
      </c>
      <c r="G381" s="8" t="s">
        <v>1889</v>
      </c>
      <c r="H381" s="12"/>
      <c r="I381" s="9" t="s">
        <v>84</v>
      </c>
      <c r="J381" s="9" t="s">
        <v>944</v>
      </c>
      <c r="K381" s="12" t="s">
        <v>1884</v>
      </c>
      <c r="L381" s="12" t="s">
        <v>1890</v>
      </c>
      <c r="M381" s="9" t="s">
        <v>41</v>
      </c>
      <c r="N381" s="21" t="s">
        <v>1886</v>
      </c>
      <c r="O381" s="18" t="s">
        <v>1891</v>
      </c>
      <c r="P381" s="23"/>
      <c r="Q381" s="16"/>
      <c r="R381" s="23"/>
      <c r="S381" s="23"/>
      <c r="T381" s="23"/>
      <c r="U381" s="23"/>
      <c r="V381" s="23"/>
      <c r="W381" s="23"/>
      <c r="X381" s="16"/>
      <c r="Y381" s="9" t="s">
        <v>1867</v>
      </c>
      <c r="Z381" s="13" t="str">
        <f t="shared" si="1"/>
        <v>{"id":"M4-MyM-1b-I-2-BR","stimulus":"&lt;p&gt;Em cada caso, selecione a conversão de unidade correta.&lt;/p&gt;","template":"&lt;p style=\"text-align: center\"&gt;{{Q1}} m = {{response}} mm&lt;/p&gt;&lt;p style=\"text-align: center\"&gt;{{Q2}} mm = {{response}} cm&lt;/p&gt;","hint":"&lt;p&gt;As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temp":true},{"name":"A1","label":"{{function}}","function":"{{Q1}}*1000","group":1},{"name":"A2","label":"{{function}}","function":"{{Q1}}*100","group":1,"incorrect":true,"feedback":"&lt;p style=\"text-align: center\"&gt;{{Q1}} m × 1 000 = {{T1}} mm&lt;/p&gt;"},{"name":"A3","label":"{{function}}","function":"{{Q1}}/100","group":1,"incorrect":true,"feedback":"&lt;p style=\"text-align: center\"&gt;{{Q1}} m × 1 000 = {{T1}} mm&lt;/p&gt;"},{"name":"A4","label":"{{function}}","function":"{{Q2}}/10","group":2},{"name":"A5","label":"{{function}}","function":"{{Q2}}*10","group":2,"incorrect":true,"feedback":"&lt;p style=\"text-align: center\"&gt;{{Q2}} mm : 10 = {{T4}} cm&lt;/p&gt;"},{"name":"A6","label":"{{function}}","function":"{{Q2}}/100","group":2,"incorrect":true,"feedback":"&lt;p style=\"text-align: center\"&gt;{{Q2}} mm : 10 = {{T4}} cm&lt;/p&gt;"}],"uniques":true},"algorithm":{"name":"groupResponses","template":"Cloze with drop down"}}</v>
      </c>
      <c r="AA381" s="11" t="s">
        <v>1892</v>
      </c>
      <c r="AB381" s="14" t="str">
        <f t="shared" si="2"/>
        <v>M4-MyM-1b-I-2</v>
      </c>
      <c r="AC381" s="14" t="str">
        <f t="shared" si="3"/>
        <v>M4-MyM-1b-I-2-BR</v>
      </c>
      <c r="AD381" s="7" t="s">
        <v>261</v>
      </c>
      <c r="AE381" s="16"/>
      <c r="AF381" s="16" t="s">
        <v>46</v>
      </c>
      <c r="AG381" s="7"/>
    </row>
    <row r="382" ht="75.0" customHeight="1">
      <c r="A382" s="9" t="s">
        <v>1880</v>
      </c>
      <c r="B382" s="12" t="s">
        <v>1881</v>
      </c>
      <c r="C382" s="9" t="s">
        <v>34</v>
      </c>
      <c r="D382" s="10" t="s">
        <v>35</v>
      </c>
      <c r="E382" s="9"/>
      <c r="F382" s="12" t="s">
        <v>1882</v>
      </c>
      <c r="G382" s="8" t="s">
        <v>1893</v>
      </c>
      <c r="H382" s="12"/>
      <c r="I382" s="9" t="s">
        <v>84</v>
      </c>
      <c r="J382" s="9" t="s">
        <v>944</v>
      </c>
      <c r="K382" s="12" t="s">
        <v>1884</v>
      </c>
      <c r="L382" s="12" t="s">
        <v>1894</v>
      </c>
      <c r="M382" s="9" t="s">
        <v>41</v>
      </c>
      <c r="N382" s="21" t="s">
        <v>1886</v>
      </c>
      <c r="O382" s="18" t="s">
        <v>1895</v>
      </c>
      <c r="P382" s="23"/>
      <c r="Q382" s="16"/>
      <c r="R382" s="23"/>
      <c r="S382" s="23"/>
      <c r="T382" s="23"/>
      <c r="U382" s="23"/>
      <c r="V382" s="23"/>
      <c r="W382" s="23"/>
      <c r="X382" s="16"/>
      <c r="Y382" s="9" t="s">
        <v>1867</v>
      </c>
      <c r="Z382" s="13" t="str">
        <f t="shared" si="1"/>
        <v>{"id":"M4-MyM-1b-I-3-BR","stimulus":"&lt;p&gt;Em cada caso, selecione a conversão de unidade correta.&lt;/p&gt;","template":"&lt;p style=\"text-align: center\"&gt;{{Q1}} m = {{response}} km&lt;/p&gt;&lt;p style=\"text-align: center\"&gt;{{Q2}} hm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1000","temp":true},{"name":"A1","label":"{{function}}","function":"{{Q1}}/1000","group":1},{"name":"A2","label":"{{function}}","function":"{{Q1}}*1000","group":1,"incorrect":true,"feedback":"&lt;p style=\"text-align: center\"&gt;{{Q1}} m : 1 000 = {{T1}} km&lt;/p&gt;"},{"name":"A3","label":"{{function}}","function":"{{Q1}}/100","group":1,"incorrect":true,"feedback":"&lt;p style=\"text-align: center\"&gt;{{Q1}} m : 1 000 = {{T1}} km&lt;/p&gt;"},{"name":"A4","label":"{{function}}","function":"{{Q2}}*1000","group":2},{"name":"A5","label":"{{function}}","function":"{{Q2}}/1000","group":2,"incorrect":true,"feedback":"&lt;p style=\"text-align: center\"&gt;{{Q2}} hm × 1 000 = {{T4}} dm&lt;/p&gt;"},{"name":"A6","label":"{{function}}","function":"{{Q2}}/100","group":2,"incorrect":true,"feedback":"&lt;p style=\"text-align: center\"&gt;{{Q2}} hm × 1 000 = {{T4}} dm&lt;/p&gt;"}],"uniques":true},"algorithm":{"name":"groupResponses","template":"Cloze with drop down"}}</v>
      </c>
      <c r="AA382" s="11" t="s">
        <v>1896</v>
      </c>
      <c r="AB382" s="14" t="str">
        <f t="shared" si="2"/>
        <v>M4-MyM-1b-I-3</v>
      </c>
      <c r="AC382" s="14" t="str">
        <f t="shared" si="3"/>
        <v>M4-MyM-1b-I-3-BR</v>
      </c>
      <c r="AD382" s="7" t="s">
        <v>261</v>
      </c>
      <c r="AE382" s="16"/>
      <c r="AF382" s="16" t="s">
        <v>46</v>
      </c>
      <c r="AG382" s="7"/>
    </row>
    <row r="383" ht="75.0" customHeight="1">
      <c r="A383" s="9" t="s">
        <v>1880</v>
      </c>
      <c r="B383" s="12" t="s">
        <v>1881</v>
      </c>
      <c r="C383" s="9" t="s">
        <v>48</v>
      </c>
      <c r="D383" s="10" t="s">
        <v>35</v>
      </c>
      <c r="E383" s="9"/>
      <c r="F383" s="12" t="s">
        <v>1897</v>
      </c>
      <c r="G383" s="8" t="s">
        <v>1898</v>
      </c>
      <c r="H383" s="9" t="s">
        <v>84</v>
      </c>
      <c r="I383" s="9" t="s">
        <v>84</v>
      </c>
      <c r="J383" s="9" t="s">
        <v>92</v>
      </c>
      <c r="K383" s="12" t="s">
        <v>1899</v>
      </c>
      <c r="L383" s="12" t="s">
        <v>1900</v>
      </c>
      <c r="M383" s="9" t="s">
        <v>41</v>
      </c>
      <c r="N383" s="21" t="s">
        <v>1886</v>
      </c>
      <c r="O383" s="11" t="s">
        <v>1901</v>
      </c>
      <c r="P383" s="23"/>
      <c r="Q383" s="16"/>
      <c r="R383" s="23"/>
      <c r="S383" s="23"/>
      <c r="T383" s="23"/>
      <c r="U383" s="23"/>
      <c r="V383" s="23"/>
      <c r="W383" s="23"/>
      <c r="X383" s="24"/>
      <c r="Y383" s="9" t="s">
        <v>1867</v>
      </c>
      <c r="Z383" s="13" t="str">
        <f t="shared" si="1"/>
        <v>{"id":"M4-MyM-1b-E-1-BR","stimulus":"&lt;p&gt;Calcule as conversões de unidades das seguintes medidas de comprimento.&lt;/p&gt;","template":"&lt;p style=\"text-align: center\"&gt;{{Q1}} m = {{response}} dm&lt;/p&gt;&lt;p style=\"text-align: center\"&gt;{{Q2}} mm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width=\"450\"&gt;&lt;/img&gt;&lt;/div&gt;","seed":{"parameters":[{"name":"Q1","label":null,"min":10,"max":99,"step":1},{"name":"Q2","label":null,"min":10,"max":99,"step":1}],"calculated":[{"name":"A1","label":"{{function}}","function":"{{Q1}}*10","feedback":"{{Q1}} m × 10 = {{function}} dm"},{"name":"A2","label":"{{function}}","function":"{{Q2}}/100","feedback":"{{Q2}} mm : 100 = {{function}} dm"}],"uniques":true},"algorithm":{"name":"calculateOperation","params":{"method":"equivLiteral","keyboard":"INTERMEDIATE"}}}</v>
      </c>
      <c r="AA383" s="11" t="s">
        <v>1902</v>
      </c>
      <c r="AB383" s="14" t="str">
        <f t="shared" si="2"/>
        <v>M4-MyM-1b-E-1</v>
      </c>
      <c r="AC383" s="14" t="str">
        <f t="shared" si="3"/>
        <v>M4-MyM-1b-E-1-BR</v>
      </c>
      <c r="AD383" s="7" t="s">
        <v>261</v>
      </c>
      <c r="AE383" s="16"/>
      <c r="AF383" s="16" t="s">
        <v>46</v>
      </c>
      <c r="AG383" s="7"/>
    </row>
    <row r="384" ht="75.0" customHeight="1">
      <c r="A384" s="9" t="s">
        <v>1880</v>
      </c>
      <c r="B384" s="12" t="s">
        <v>1881</v>
      </c>
      <c r="C384" s="9" t="s">
        <v>48</v>
      </c>
      <c r="D384" s="10" t="s">
        <v>35</v>
      </c>
      <c r="E384" s="9"/>
      <c r="F384" s="12" t="s">
        <v>1897</v>
      </c>
      <c r="G384" s="8" t="s">
        <v>1903</v>
      </c>
      <c r="H384" s="9"/>
      <c r="I384" s="9" t="s">
        <v>84</v>
      </c>
      <c r="J384" s="9" t="s">
        <v>92</v>
      </c>
      <c r="K384" s="12" t="s">
        <v>1899</v>
      </c>
      <c r="L384" s="12" t="s">
        <v>1904</v>
      </c>
      <c r="M384" s="9" t="s">
        <v>41</v>
      </c>
      <c r="N384" s="21" t="s">
        <v>1886</v>
      </c>
      <c r="O384" s="11" t="s">
        <v>1905</v>
      </c>
      <c r="P384" s="23"/>
      <c r="Q384" s="16"/>
      <c r="R384" s="23"/>
      <c r="S384" s="23"/>
      <c r="T384" s="23"/>
      <c r="U384" s="23"/>
      <c r="V384" s="23"/>
      <c r="W384" s="23"/>
      <c r="X384" s="24"/>
      <c r="Y384" s="9" t="s">
        <v>1867</v>
      </c>
      <c r="Z384" s="13" t="str">
        <f t="shared" si="1"/>
        <v>{"id":"M4-MyM-1b-E-2-BR","stimulus":"&lt;p&gt;Calcule as conversões de unidades das seguintes medidas de comprimento.&lt;/p&gt;","template":"&lt;p style=\"text-align: center\"&gt;{{Q1}} m = {{response}} cm&lt;/p&gt;&lt;p style=\"text-align: center\"&gt;{{Q2}} dam = {{response}} hm&lt;/p&gt;","hint":"&lt;p&gt;As conversões de unidade de comprimento são:&lt;/p&gt;&lt;div style=\"display:flex; justify-content:center;\"&gt;&lt;img src=\"https://blueberry-assets.oneclick.es/M4_MyM_1b_1.svg\" width=\"450\"&gt;&lt;/img&gt;&lt;/div&gt;","feedback":"&lt;pAs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width=\"450\"&gt;&lt;/img&gt;&lt;/div&gt;","seed":{"parameters":[{"name":"Q1","label":null,"min":10,"max":99,"step":1},{"name":"Q2","label":null,"min":10,"max":99,"step":1}],"calculated":[{"name":"A1","label":"{{function}}","function":"{{Q1}}*100","feedback":"{{Q1}} m × 100 = {{function}} cm"},{"name":"A2","label":"{{function}}","function":"{{Q2}}/10","feedback":"{{Q2}} dam : 10 = {{function}} hm"}],"uniques":true},"algorithm":{"name":"calculateOperation","params":{"method":"equivLiteral","keyboard":"INTERMEDIATE"}}}</v>
      </c>
      <c r="AA384" s="11" t="s">
        <v>1906</v>
      </c>
      <c r="AB384" s="14" t="str">
        <f t="shared" si="2"/>
        <v>M4-MyM-1b-E-2</v>
      </c>
      <c r="AC384" s="14" t="str">
        <f t="shared" si="3"/>
        <v>M4-MyM-1b-E-2-BR</v>
      </c>
      <c r="AD384" s="7" t="s">
        <v>261</v>
      </c>
      <c r="AE384" s="16"/>
      <c r="AF384" s="16" t="s">
        <v>46</v>
      </c>
      <c r="AG384" s="7"/>
    </row>
    <row r="385" ht="75.0" customHeight="1">
      <c r="A385" s="9" t="s">
        <v>1880</v>
      </c>
      <c r="B385" s="12" t="s">
        <v>1881</v>
      </c>
      <c r="C385" s="9" t="s">
        <v>48</v>
      </c>
      <c r="D385" s="10" t="s">
        <v>35</v>
      </c>
      <c r="E385" s="9"/>
      <c r="F385" s="12" t="s">
        <v>1897</v>
      </c>
      <c r="G385" s="8" t="s">
        <v>1907</v>
      </c>
      <c r="H385" s="9"/>
      <c r="I385" s="9" t="s">
        <v>84</v>
      </c>
      <c r="J385" s="9" t="s">
        <v>92</v>
      </c>
      <c r="K385" s="12" t="s">
        <v>1899</v>
      </c>
      <c r="L385" s="12" t="s">
        <v>1908</v>
      </c>
      <c r="M385" s="9" t="s">
        <v>41</v>
      </c>
      <c r="N385" s="21" t="s">
        <v>1886</v>
      </c>
      <c r="O385" s="11" t="s">
        <v>1909</v>
      </c>
      <c r="P385" s="23"/>
      <c r="Q385" s="16"/>
      <c r="R385" s="23"/>
      <c r="S385" s="23"/>
      <c r="T385" s="23"/>
      <c r="U385" s="23"/>
      <c r="V385" s="23"/>
      <c r="W385" s="23"/>
      <c r="X385" s="24"/>
      <c r="Y385" s="9" t="s">
        <v>1867</v>
      </c>
      <c r="Z385" s="13" t="str">
        <f t="shared" si="1"/>
        <v>{"id":"M4-MyM-1b-E-3-BR","stimulus":"&lt;p&gt;Calcule as conversões de unidades das seguintes medidas de comprimento.&lt;/p&gt;","template":"&lt;p style=\"text-align: center\"&gt;{{Q1}} m = {{response}} km&lt;/p&gt;&lt;p style=\"text-align: center\"&gt;{{Q2}} dm = {{response}} dam&lt;/p&gt;","hint":"&lt;p&gt;As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width=\"450\"&gt;&lt;/img&gt;&lt;/div&gt;","seed":{"parameters":[{"name":"Q1","label":null,"min":10,"max":99,"step":1},{"name":"Q2","label":null,"min":10,"max":99,"step":1}],"calculated":[{"name":"A1","label":"{{function}}","function":"{{Q1}}/1000","feedback":"{{Q1}} m : 1 000 = {{function}} km"},{"name":"A2","label":"{{function}}","function":"{{Q2}}/100","feedback":"{{Q2}} dm : 100 = {{function}} dam"}],"uniques":true},"algorithm":{"name":"calculateOperation","params":{"method":"equivLiteral","keyboard":"INTERMEDIATE"}}}</v>
      </c>
      <c r="AA385" s="11" t="s">
        <v>1910</v>
      </c>
      <c r="AB385" s="14" t="str">
        <f t="shared" si="2"/>
        <v>M4-MyM-1b-E-3</v>
      </c>
      <c r="AC385" s="14" t="str">
        <f t="shared" si="3"/>
        <v>M4-MyM-1b-E-3-BR</v>
      </c>
      <c r="AD385" s="7" t="s">
        <v>261</v>
      </c>
      <c r="AE385" s="16"/>
      <c r="AF385" s="16" t="s">
        <v>46</v>
      </c>
      <c r="AG385" s="7"/>
    </row>
    <row r="386" ht="75.0" customHeight="1">
      <c r="A386" s="9" t="s">
        <v>1880</v>
      </c>
      <c r="B386" s="12" t="s">
        <v>1881</v>
      </c>
      <c r="C386" s="9" t="s">
        <v>67</v>
      </c>
      <c r="D386" s="10" t="s">
        <v>35</v>
      </c>
      <c r="E386" s="9"/>
      <c r="F386" s="11" t="s">
        <v>1911</v>
      </c>
      <c r="G386" s="8" t="s">
        <v>1912</v>
      </c>
      <c r="H386" s="9" t="s">
        <v>84</v>
      </c>
      <c r="I386" s="9" t="s">
        <v>84</v>
      </c>
      <c r="J386" s="9" t="s">
        <v>92</v>
      </c>
      <c r="K386" s="11" t="s">
        <v>1913</v>
      </c>
      <c r="L386" s="12" t="s">
        <v>1914</v>
      </c>
      <c r="M386" s="9" t="s">
        <v>41</v>
      </c>
      <c r="N386" s="11" t="s">
        <v>1886</v>
      </c>
      <c r="O386" s="11" t="s">
        <v>1915</v>
      </c>
      <c r="P386" s="23"/>
      <c r="Q386" s="16"/>
      <c r="R386" s="21"/>
      <c r="S386" s="21"/>
      <c r="T386" s="21"/>
      <c r="U386" s="21"/>
      <c r="V386" s="21"/>
      <c r="W386" s="21"/>
      <c r="X386" s="16"/>
      <c r="Y386" s="9" t="s">
        <v>1867</v>
      </c>
      <c r="Z386" s="13" t="str">
        <f t="shared" si="1"/>
        <v>{"id":"M4-MyM-1b-A-1-BR","stimulus":"&lt;p&gt;O irmão mais novo de Samuel, Igor, tem {{Q1}} cm de altura. A quantos milímetros equivale essa medida?&lt;/p&gt;","template":"&lt;p&gt;Igor mede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cm × 10 = {{A1}} mm&lt;/p&gt;","seed":{"parameters":[{"name":"Q1","label":null,"min":90,"max":120,"step":1}],"calculated":[{"name":"A1","label":"{{function}}","function":"{{Q1}}*10"}],"uniques":true},"algorithm":{"name":"calculateOperation","params":{"method":"equivLiteral","keyboard":"INTERMEDIATE"}}}</v>
      </c>
      <c r="AA386" s="11" t="s">
        <v>1916</v>
      </c>
      <c r="AB386" s="14" t="str">
        <f t="shared" si="2"/>
        <v>M4-MyM-1b-A-1</v>
      </c>
      <c r="AC386" s="14" t="str">
        <f t="shared" si="3"/>
        <v>M4-MyM-1b-A-1-BR</v>
      </c>
      <c r="AD386" s="7" t="s">
        <v>261</v>
      </c>
      <c r="AE386" s="16"/>
      <c r="AF386" s="16" t="s">
        <v>46</v>
      </c>
      <c r="AG386" s="7"/>
    </row>
    <row r="387" ht="75.0" customHeight="1">
      <c r="A387" s="9" t="s">
        <v>1880</v>
      </c>
      <c r="B387" s="12" t="s">
        <v>1881</v>
      </c>
      <c r="C387" s="9" t="s">
        <v>67</v>
      </c>
      <c r="D387" s="10" t="s">
        <v>35</v>
      </c>
      <c r="E387" s="9"/>
      <c r="F387" s="11" t="s">
        <v>1917</v>
      </c>
      <c r="G387" s="8" t="s">
        <v>1918</v>
      </c>
      <c r="H387" s="9" t="s">
        <v>84</v>
      </c>
      <c r="I387" s="9" t="s">
        <v>84</v>
      </c>
      <c r="J387" s="9" t="s">
        <v>92</v>
      </c>
      <c r="K387" s="11" t="s">
        <v>1919</v>
      </c>
      <c r="L387" s="12" t="s">
        <v>1920</v>
      </c>
      <c r="M387" s="9" t="s">
        <v>41</v>
      </c>
      <c r="N387" s="11" t="s">
        <v>1886</v>
      </c>
      <c r="O387" s="11" t="s">
        <v>1921</v>
      </c>
      <c r="P387" s="23"/>
      <c r="Q387" s="16"/>
      <c r="R387" s="21"/>
      <c r="S387" s="21"/>
      <c r="T387" s="21"/>
      <c r="U387" s="21"/>
      <c r="V387" s="21"/>
      <c r="W387" s="21"/>
      <c r="X387" s="16"/>
      <c r="Y387" s="9" t="s">
        <v>1867</v>
      </c>
      <c r="Z387" s="13" t="str">
        <f t="shared" si="1"/>
        <v>{"id":"M4-MyM-1b-A-2-BR","stimulus":"&lt;p&gt;A distância entre a casa de Paulo e o centro esportivo onde ele pratica natação é de {{Q1}} m. A quantos quilômetros equivale essa medida?&lt;/p&gt;","template":"&lt;p&gt;A distância é de {{response}} km.&lt;/p&gt;","hint":"&lt;p&gt;As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m : 1 000 = {{A1}} km&lt;/p&gt;","seed":{"parameters":[{"name":"Q1","label":null,"min":2500,"max":3500,"step":1}],"calculated":[{"name":"A1","label":"{{function}}","function":"{{Q1}}/1000"}],"uniques":true},"algorithm":{"name":"calculateOperation","params":{"method":"equivLiteral","keyboard":"INTERMEDIATE"}}}</v>
      </c>
      <c r="AA387" s="11" t="s">
        <v>1922</v>
      </c>
      <c r="AB387" s="14" t="str">
        <f t="shared" si="2"/>
        <v>M4-MyM-1b-A-2</v>
      </c>
      <c r="AC387" s="14" t="str">
        <f t="shared" si="3"/>
        <v>M4-MyM-1b-A-2-BR</v>
      </c>
      <c r="AD387" s="7" t="s">
        <v>261</v>
      </c>
      <c r="AE387" s="16"/>
      <c r="AF387" s="16" t="s">
        <v>46</v>
      </c>
      <c r="AG387" s="7"/>
    </row>
    <row r="388" ht="75.0" customHeight="1">
      <c r="A388" s="9" t="s">
        <v>1880</v>
      </c>
      <c r="B388" s="12" t="s">
        <v>1881</v>
      </c>
      <c r="C388" s="9" t="s">
        <v>67</v>
      </c>
      <c r="D388" s="10" t="s">
        <v>35</v>
      </c>
      <c r="E388" s="9"/>
      <c r="F388" s="11" t="s">
        <v>1923</v>
      </c>
      <c r="G388" s="8" t="s">
        <v>1924</v>
      </c>
      <c r="H388" s="9" t="s">
        <v>84</v>
      </c>
      <c r="I388" s="9" t="s">
        <v>84</v>
      </c>
      <c r="J388" s="9" t="s">
        <v>92</v>
      </c>
      <c r="K388" s="12" t="s">
        <v>1925</v>
      </c>
      <c r="L388" s="12" t="s">
        <v>1926</v>
      </c>
      <c r="M388" s="9" t="s">
        <v>41</v>
      </c>
      <c r="N388" s="21" t="s">
        <v>1886</v>
      </c>
      <c r="O388" s="11" t="s">
        <v>1927</v>
      </c>
      <c r="P388" s="23"/>
      <c r="Q388" s="16"/>
      <c r="R388" s="21"/>
      <c r="S388" s="21"/>
      <c r="T388" s="21"/>
      <c r="U388" s="21"/>
      <c r="V388" s="21"/>
      <c r="W388" s="21"/>
      <c r="X388" s="21"/>
      <c r="Y388" s="9" t="s">
        <v>1867</v>
      </c>
      <c r="Z388" s="13" t="str">
        <f t="shared" si="1"/>
        <v>{"id":"M4-MyM-1b-A-3-BR","stimulus":"&lt;p&gt;Um dos lados da horta do avô de Fátima mede {{Q1}} dam. Essa medida equivale a quantos decímetros?&lt;/p&gt;","template":"&lt;p&gt;O lado mede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dam × 100 = {{A1}} dm&lt;/p&gt;","seed":{"parameters":[{"name":"Q1","label":null,"min":15,"max":30,"step":1}],"calculated":[{"name":"A1","label":"{{function}}","function":"{{Q1}}*100"}],"uniques":true},"algorithm":{"name":"calculateOperation","params":{"method":"equivLiteral","keyboard":"INTERMEDIATE"}}}</v>
      </c>
      <c r="AA388" s="11" t="s">
        <v>1928</v>
      </c>
      <c r="AB388" s="14" t="str">
        <f t="shared" si="2"/>
        <v>M4-MyM-1b-A-3</v>
      </c>
      <c r="AC388" s="14" t="str">
        <f t="shared" si="3"/>
        <v>M4-MyM-1b-A-3-BR</v>
      </c>
      <c r="AD388" s="7" t="s">
        <v>261</v>
      </c>
      <c r="AE388" s="16"/>
      <c r="AF388" s="16" t="s">
        <v>46</v>
      </c>
      <c r="AG388" s="7"/>
    </row>
    <row r="389" ht="75.0" customHeight="1">
      <c r="A389" s="9" t="s">
        <v>1929</v>
      </c>
      <c r="B389" s="12" t="s">
        <v>1930</v>
      </c>
      <c r="C389" s="9" t="s">
        <v>34</v>
      </c>
      <c r="D389" s="10" t="s">
        <v>35</v>
      </c>
      <c r="E389" s="9"/>
      <c r="F389" s="12" t="s">
        <v>1931</v>
      </c>
      <c r="G389" s="12" t="s">
        <v>148</v>
      </c>
      <c r="H389" s="12"/>
      <c r="I389" s="9" t="s">
        <v>84</v>
      </c>
      <c r="J389" s="9" t="s">
        <v>591</v>
      </c>
      <c r="K389" s="12" t="s">
        <v>1932</v>
      </c>
      <c r="L389" s="12" t="s">
        <v>1933</v>
      </c>
      <c r="M389" s="9" t="s">
        <v>41</v>
      </c>
      <c r="N389" s="24" t="s">
        <v>1934</v>
      </c>
      <c r="O389" s="11" t="s">
        <v>1935</v>
      </c>
      <c r="P389" s="23"/>
      <c r="Q389" s="16"/>
      <c r="R389" s="21"/>
      <c r="S389" s="21"/>
      <c r="T389" s="21"/>
      <c r="U389" s="21"/>
      <c r="V389" s="21"/>
      <c r="W389" s="21"/>
      <c r="X389" s="16"/>
      <c r="Y389" s="9" t="s">
        <v>1867</v>
      </c>
      <c r="Z389" s="13" t="str">
        <f t="shared" si="1"/>
        <v>{"id":"M4-MyM-1c-I-1-BR","stimulus":"&lt;p&gt;Arraste as seguintes medidas para completar a comparação.&lt;/p&gt;","template":"&lt;p&gt;&lt;div style=\"display:flex; justify-content:center;\"&gt;{{response}} &lt; {{response}} &lt;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in({{Q1}}, {{Q2}}, {{Q3}})","temp":true},{"name":"T2","function":"{{Q1}}+{{Q2}}+{{Q3}}-math.min({{Q1}}, {{Q2}}, {{Q3}})-math.max({{Q1}}, {{Q2}}, {{Q3}})","temp":true},{"name":"T3","function":"math.max({{Q1}}, {{Q2}}, {{Q3}})","temp":true},{"name":"A1","label":"{{T1}} {{Q4}}"},{"name":"A2","label":"{{T2}} {{Q4}}"},{"name":"A3","label":"{{T3}} {{Q4}}"}],"uniques":true},"algorithm":{"name":"calculateOperation","template":"Cloze with drag &amp; drop","params":{"keyboard":"INTERMEDIATE"}}}</v>
      </c>
      <c r="AA389" s="12" t="s">
        <v>1936</v>
      </c>
      <c r="AB389" s="14" t="str">
        <f t="shared" si="2"/>
        <v>M4-MyM-1c-I-1</v>
      </c>
      <c r="AC389" s="14" t="str">
        <f t="shared" si="3"/>
        <v>M4-MyM-1c-I-1-BR</v>
      </c>
      <c r="AD389" s="7" t="s">
        <v>261</v>
      </c>
      <c r="AE389" s="16"/>
      <c r="AF389" s="16" t="s">
        <v>46</v>
      </c>
      <c r="AG389" s="16"/>
    </row>
    <row r="390" ht="75.0" customHeight="1">
      <c r="A390" s="9" t="s">
        <v>1929</v>
      </c>
      <c r="B390" s="12" t="s">
        <v>1930</v>
      </c>
      <c r="C390" s="9" t="s">
        <v>34</v>
      </c>
      <c r="D390" s="10" t="s">
        <v>35</v>
      </c>
      <c r="E390" s="9"/>
      <c r="F390" s="12" t="s">
        <v>1931</v>
      </c>
      <c r="G390" s="12" t="s">
        <v>135</v>
      </c>
      <c r="H390" s="12"/>
      <c r="I390" s="9" t="s">
        <v>84</v>
      </c>
      <c r="J390" s="9" t="s">
        <v>591</v>
      </c>
      <c r="K390" s="12" t="s">
        <v>1932</v>
      </c>
      <c r="L390" s="12" t="s">
        <v>1937</v>
      </c>
      <c r="M390" s="9" t="s">
        <v>41</v>
      </c>
      <c r="N390" s="24" t="s">
        <v>1934</v>
      </c>
      <c r="O390" s="11" t="s">
        <v>1938</v>
      </c>
      <c r="P390" s="23"/>
      <c r="Q390" s="16"/>
      <c r="R390" s="21"/>
      <c r="S390" s="21"/>
      <c r="T390" s="21"/>
      <c r="U390" s="21"/>
      <c r="V390" s="21"/>
      <c r="W390" s="21"/>
      <c r="X390" s="16"/>
      <c r="Y390" s="9" t="s">
        <v>1867</v>
      </c>
      <c r="Z390" s="13" t="str">
        <f t="shared" si="1"/>
        <v>{"id":"M4-MyM-1c-I-2-BR","stimulus":"&lt;p&gt;Arraste as seguintes medidas para completar a comparação.&lt;/p&gt;","template":"&lt;p&gt;&lt;div style=\"display:flex; justify-content:center;\"&gt;{{response}} &gt; {{response}} &gt;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ax({{Q1}}, {{Q2}}, {{Q3}})","temp":true},{"name":"T2","function":"{{Q1}}+{{Q2}}+{{Q3}}-math.min({{Q1}}, {{Q2}}, {{Q3}})-math.max({{Q1}}, {{Q2}}, {{Q3}})","temp":true},{"name":"T3","function":"math.min({{Q1}}, {{Q2}}, {{Q3}})","temp":true},{"name":"A1","label":"{{T1}} {{Q4}}"},{"name":"A2","label":"{{T2}} {{Q4}}"},{"name":"A3","label":"{{T3}} {{Q4}}"}],"uniques":true},"algorithm":{"name":"calculateOperation","template":"Cloze with drag &amp; drop","params":{"keyboard":"INTERMEDIATE"}}}</v>
      </c>
      <c r="AA390" s="12" t="s">
        <v>1939</v>
      </c>
      <c r="AB390" s="14" t="str">
        <f t="shared" si="2"/>
        <v>M4-MyM-1c-I-2</v>
      </c>
      <c r="AC390" s="14" t="str">
        <f t="shared" si="3"/>
        <v>M4-MyM-1c-I-2-BR</v>
      </c>
      <c r="AD390" s="7" t="s">
        <v>261</v>
      </c>
      <c r="AE390" s="16"/>
      <c r="AF390" s="16" t="s">
        <v>46</v>
      </c>
      <c r="AG390" s="16"/>
    </row>
    <row r="391" ht="75.0" customHeight="1">
      <c r="A391" s="9" t="s">
        <v>1929</v>
      </c>
      <c r="B391" s="12" t="s">
        <v>1930</v>
      </c>
      <c r="C391" s="9" t="s">
        <v>48</v>
      </c>
      <c r="D391" s="7" t="s">
        <v>35</v>
      </c>
      <c r="E391" s="9"/>
      <c r="F391" s="11" t="s">
        <v>1940</v>
      </c>
      <c r="G391" s="12"/>
      <c r="H391" s="12"/>
      <c r="I391" s="9" t="s">
        <v>84</v>
      </c>
      <c r="J391" s="9" t="s">
        <v>1361</v>
      </c>
      <c r="K391" s="12" t="s">
        <v>1941</v>
      </c>
      <c r="L391" s="12" t="s">
        <v>1942</v>
      </c>
      <c r="M391" s="9" t="s">
        <v>367</v>
      </c>
      <c r="N391" s="12"/>
      <c r="O391" s="12"/>
      <c r="P391" s="24"/>
      <c r="Q391" s="24"/>
      <c r="R391" s="24"/>
      <c r="S391" s="11" t="s">
        <v>1943</v>
      </c>
      <c r="T391" s="24" t="s">
        <v>1944</v>
      </c>
      <c r="U391" s="11" t="s">
        <v>1945</v>
      </c>
      <c r="V391" s="11" t="s">
        <v>1946</v>
      </c>
      <c r="W391" s="23"/>
      <c r="X391" s="16"/>
      <c r="Y391" s="9" t="s">
        <v>1867</v>
      </c>
      <c r="Z391" s="13" t="str">
        <f t="shared" si="1"/>
        <v>{"id":"M4-MyM-1c-E-1-BR","seed":{"parameters":[{"name":"Q1","label":null,"max":1,"min":99,"step":1},{"name":"Q2","label":null,"max":1,"min":99,"step":1},{"name":"Q3","label":null,"max":1,"min":99,"step":1}],"uniques":true},"scaffolding":[{"id":"step-0","stimulus":"&lt;p&gt;Arraste e ordene os seguintes comprimentos do maior para o menor. Coloque-os de cima para baixo.&lt;/p&gt;","seed":{"calculated":[{"name":"T1","function":"{{Q1}}/100","temp":true},{"name":"T2","function":"{{Q2}}/10","temp":true},{"name":"A1","label":"{{T1}} hm","function":"{{Q1}}"},{"name":"A2","label":"{{T2}} dam","function":"{{Q2}}"},{"name":"A3","label":"{{Q3}} m","function":"{{Q3}}"}]},"algorithm":{"name":"orderNumbers","params":{"order":"desc"}}},{"id":"step-1","stimulus":"&lt;p&gt;O que o enunciado pede?&lt;/p&gt;","seed":{"calculated":[{"name":"2-A1","label":"Ordenar as medidas de comprimento do maior para o menor."},{"name":"2-A2","label":"Ordenar as medidas de comprimento do menor para o maior.","incorrect":true},{"name":"2-A3","label":"Determinar o comprimento de maior medida.","incorrect":true}]},"algorithm":{"name":"trueFalse","template":"Multiple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metros.&lt;/p&gt;","template":"&lt;p style=\"text-align: center\"&gt;{{T1}} hm = {{T1}} × 100 = {{response}} m&lt;/p&gt;&lt;p style=\"text-align: center\"&gt;{{T2}} dam = {{T2}} : 10 = {{response}} m&lt;/p&gt;&lt;p style=\"text-align: center\"&gt;{{Q3}} m&lt;/p&gt;","seed":{"calculated":[{"name":"T1","function":"{{Q1}}/100","temp":true},{"name":"T2","function":"{{Q2}}/10","temp":true},{"name":"1-A1","label":"{{Q1}}","function":"{{Q1}}"},{"name":"1-A1","label":"{{Q2}}","function":"{{Q2}}"}]},"algorithm":{"name":"calculateOperation","params":{"method":"equivLiteral","keyboard":"NUMERICAL"}}},{"id":"step-4","stimulus":"&lt;p&gt;Com estes resultados, ordene as medidas de comprimento do maior para o menor. Coloque-as de cima para baixo.&lt;/p&gt;","seed":{"calculated":[{"name":"T1","function":"{{Q1}}/100","temp":true},{"name":"T2","function":"{{Q2}}/10","temp":true},{"name":"A1","label":"{{T1}} hm = {{Q1}} m","function":"{{Q1}}"},{"name":"A2","label":"{{T2}} dam = {{Q2}} m","function":"{{Q2}}"},{"name":"A3","label":"{{Q3}} m","function":"{{Q3}}"}]},"algorithm":{"name":"orderNumbers","params":{"order":"desc"}}}]}</v>
      </c>
      <c r="AA391" s="11" t="s">
        <v>1947</v>
      </c>
      <c r="AB391" s="14" t="str">
        <f t="shared" si="2"/>
        <v>M4-MyM-1c-E-1</v>
      </c>
      <c r="AC391" s="14" t="str">
        <f t="shared" si="3"/>
        <v>M4-MyM-1c-E-1-BR</v>
      </c>
      <c r="AD391" s="7" t="s">
        <v>261</v>
      </c>
      <c r="AE391" s="7" t="s">
        <v>341</v>
      </c>
      <c r="AF391" s="16" t="s">
        <v>46</v>
      </c>
      <c r="AG391" s="16"/>
    </row>
    <row r="392" ht="75.0" customHeight="1">
      <c r="A392" s="9" t="s">
        <v>1929</v>
      </c>
      <c r="B392" s="12" t="s">
        <v>1930</v>
      </c>
      <c r="C392" s="9" t="s">
        <v>67</v>
      </c>
      <c r="D392" s="7" t="s">
        <v>35</v>
      </c>
      <c r="E392" s="9"/>
      <c r="F392" s="12" t="s">
        <v>1948</v>
      </c>
      <c r="G392" s="12"/>
      <c r="H392" s="12"/>
      <c r="I392" s="9" t="s">
        <v>84</v>
      </c>
      <c r="J392" s="9" t="s">
        <v>1361</v>
      </c>
      <c r="K392" s="12" t="s">
        <v>1949</v>
      </c>
      <c r="L392" s="11" t="s">
        <v>1950</v>
      </c>
      <c r="M392" s="9" t="s">
        <v>367</v>
      </c>
      <c r="N392" s="24"/>
      <c r="O392" s="24"/>
      <c r="P392" s="24"/>
      <c r="Q392" s="24"/>
      <c r="R392" s="24"/>
      <c r="S392" s="24" t="s">
        <v>1951</v>
      </c>
      <c r="T392" s="24" t="s">
        <v>1944</v>
      </c>
      <c r="U392" s="24" t="s">
        <v>1952</v>
      </c>
      <c r="V392" s="24" t="s">
        <v>1953</v>
      </c>
      <c r="W392" s="23"/>
      <c r="X392" s="16"/>
      <c r="Y392" s="9" t="s">
        <v>1867</v>
      </c>
      <c r="Z392" s="13" t="str">
        <f t="shared" si="1"/>
        <v>{"id":"M4-MyM-1c-A-1-BR","seed":{"parameters":[{"name":"Q1","label":null,"max":150,"min":180,"step":1},{"name":"Q2","label":null,"max":150,"min":180,"step":1},{"name":"Q3","label":null,"max":150,"min":180,"step":1}],"uniques":true},"scaffolding":[{"id":"step-0","stimulus":"&lt;p&gt;Três primos fazem aniversário no mesmo dia e no aniversário dos dez anos deles, cada um escreveu sua altura no livro da família. Arraste e ordene as medidas das alturas da menor para a maior. Coloque-as de cima para baixo.&lt;/p&gt;","seed":{"calculated":[{"name":"T1","function":"{{Q2}}/100","temp":true},{"name":"T2","function":"{{Q3}}/10","temp":true},{"name":"A1","label":"{{Q1}} cm","function":"{{Q1}}"},{"name":"A2","label":"{{T1}} m","function":"{{Q2}}"},{"name":"A3","label":"{{T2}} dm","function":"{{Q3}}"}]},"algorithm":{"name":"orderNumbers","params":{"order":"asc"}}},{"id":"step-1","stimulus":"&lt;p&gt;O que pede o enunciado?&lt;/p&gt;","seed":{"calculated":[{"name":"2-A1","label":"Ordenar as alturas dos primos da menor para a maior."},{"name":"2-A2","label":"Ordenar as alturas dos primos da maior para a menor.","incorrect":true}]},"algorithm":{"name":"trueFalse","template":"Multiple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centímetros.&lt;/p&gt;","template":"&lt;p style=\"text-align: center\"&gt;{{Q1}} cm&lt;/p&gt;&lt;p style=\"text-align: center\"&gt;{{T1}} m = {{T1} × 100 = {{response}} cm&lt;/p&gt;&lt;p style=\"text-align: center\"&gt;{{T2}} dm = {{T2}} × 10 = {{response}} cm&lt;/p&gt;","seed":{"calculated":[{"name":"T1","function":"{{Q2}}/100","temp":true},{"name":"T2","function":"{{Q3}}/10","temp":true},{"name":"3-A1","label":"{{Q2}}","function":"{{Q2}}"},{"name":"3-A2","label":"{{Q3}}","function":"{{Q3}}"}]},"algorithm":{"name":"calculateOperation","params":{"method":"equivLiteral","keyboard":"NUMERICAL"}}},{"id":"step-4","stimulus":"&lt;p&gt;Com os resultados anteriores, arraste e ordene as alturas dos primos da menor para a maior. Coloque-as de cima para baixo.&lt;/p&gt;","seed":{"calculated":[{"name":"T1","function":"{{Q1}}/100","temp":true},{"name":"T2","function":"{{Q2}}/10","temp":true},{"name":"A1","label":"{{Q1}} cm","function":"{{Q1}}"},{"name":"A2","label":"{{T1}} m = {{Q2}} cm","function":"{{Q2}}"},{"name":"A3","label":"{{T2}} dm = {{Q3}} cm","function":"{{Q3}}"}]},"algorithm":{"name":"orderNumbers","params":{"order":"asc"}}}]}</v>
      </c>
      <c r="AA392" s="11" t="s">
        <v>1954</v>
      </c>
      <c r="AB392" s="14" t="str">
        <f t="shared" si="2"/>
        <v>M4-MyM-1c-A-1</v>
      </c>
      <c r="AC392" s="14" t="str">
        <f t="shared" si="3"/>
        <v>M4-MyM-1c-A-1-BR</v>
      </c>
      <c r="AD392" s="7" t="s">
        <v>261</v>
      </c>
      <c r="AE392" s="7" t="s">
        <v>341</v>
      </c>
      <c r="AF392" s="16" t="s">
        <v>46</v>
      </c>
      <c r="AG392" s="16"/>
    </row>
    <row r="393" ht="75.0" customHeight="1">
      <c r="A393" s="9" t="s">
        <v>1929</v>
      </c>
      <c r="B393" s="12" t="s">
        <v>1930</v>
      </c>
      <c r="C393" s="9" t="s">
        <v>67</v>
      </c>
      <c r="D393" s="7" t="s">
        <v>35</v>
      </c>
      <c r="E393" s="9"/>
      <c r="F393" s="11" t="s">
        <v>1955</v>
      </c>
      <c r="G393" s="11" t="s">
        <v>1956</v>
      </c>
      <c r="H393" s="12"/>
      <c r="I393" s="9" t="s">
        <v>84</v>
      </c>
      <c r="J393" s="7" t="s">
        <v>92</v>
      </c>
      <c r="K393" s="12" t="s">
        <v>1957</v>
      </c>
      <c r="L393" s="12" t="s">
        <v>1958</v>
      </c>
      <c r="M393" s="9" t="s">
        <v>367</v>
      </c>
      <c r="N393" s="24"/>
      <c r="O393" s="24"/>
      <c r="P393" s="24"/>
      <c r="Q393" s="24"/>
      <c r="R393" s="24"/>
      <c r="S393" s="24" t="s">
        <v>1959</v>
      </c>
      <c r="T393" s="24" t="s">
        <v>1960</v>
      </c>
      <c r="U393" s="24" t="s">
        <v>1944</v>
      </c>
      <c r="V393" s="11" t="s">
        <v>1961</v>
      </c>
      <c r="W393" s="11" t="s">
        <v>1962</v>
      </c>
      <c r="X393" s="16"/>
      <c r="Y393" s="9" t="s">
        <v>1867</v>
      </c>
      <c r="Z393" s="13" t="str">
        <f t="shared" si="1"/>
        <v>{"id":"M4-MyM-1c-A-2-BR","seed":{"parameters":[{"name":"Q1","label":null,"max":100,"min":999,"step":1},{"name":"Q2","label":null,"max":100,"min":999,"step":1}],"uniques":true},"scaffolding":[{"id":"step-0","stimulus":"&lt;p&gt;Em uma academia, foram comparados os registros de duas esteiras. A primeira esteira marca {{T1}} km percorridos e a segunda marca {{T2}} dam. Quantos hectômetros foram percorridos na esteira que tem a maior marca?&lt;/p&gt;","template":"&lt;p&gt;Na esteira com maior marca foram percorridos {{response}} hm.&lt;/p&gt;","seed":{"calculated":[{"name":"T1","function":"{{Q1}}/10","temp":true},{"name":"T2","function":"{{Q2}}*10","temp":true},{"name":"A1","label":"math.max({{Q1}}, {{Q2}})","function":"math.max({{Q1}}, {{Q2}})"}]},"algorithm":{"name":"calculateOperation","params":{"method":"equivLiteral","keyboard":"INTERMEDIATE"}}},{"id":"step-1","stimulus":"&lt;p&gt;Qual a distância que cada esteira marca?&lt;/p&gt;","template":"&lt;p&gt;A primeira esteira mostra {{response}} km.&lt;/p&gt;&lt;p&gt;A segunda esteira mostra {{response}} dam.&lt;/p&gt;","seed":{"calculated":[{"name":"A1","label":"{{Q1}}/10","function":"{{Q1}}/10"},{"name":"A2","label":"{{Q2}}*10","function":"{{Q2}}*10"}]},"algorithm":{"name":"calculateOperation","params":{"method":"equivLiteral","keyboard":"INTERMEDIATE"}}},{"id":"step-2","stimulus":"&lt;p&gt;O que pede o enunciado?&lt;/p&gt;","seed":{"calculated":[{"name":"2-A1","label":"Indicar o número de hectômetros percorridos na esteira que marca uma maior distância."},{"name":"2-A2","label":"Indicar o número de hectômetros percorridos na esteira que marca uma menor distância.","incorrect":true},{"name":"2-A3","label":"Indicar o número total de hectômetros percorridos nas duas esteiras.","incorrect":true}]},"algorithm":{"name":"trueFalse","template":"Multiple choice – standard"}},{"id":"step-3","stimulus":"&lt;p&gt;Para ordenar as diferentes medidas, elas devem estar expressas na mesma unidade. Em qual tabela estão as conversões de unidade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standard"}},{"id":"step-4","stimulus":"&lt;p&gt;Com a ajuda da tabela de conversão anterior, calcule os hectômetros que cada esteira marca.&lt;/p&gt;","template":"&lt;p style=\"text-align: center\"&gt;{{T1}} km = {{T1}} × 10 = {{response}} hm&lt;/p&gt;&lt;p style=\"text-align: center\"&gt;{{T2}} dam = {{T2}} : 10 = {{response}} hm&lt;/p&gt;","seed":{"calculated":[{"name":"T1","function":"{{Q1}}/10","temp":true},{"name":"T2","function":"{{Q2}}*10","temp":true},{"name":"3-A1","label":"{{Q1}}","function":"{{Q1}}"},{"name":"3-A2","label":"{{Q2}}","function":"{{Q2}}"}]},"algorithm":{"name":"calculateOperation","params":{"method":"equivLiteral","keyboard":"INTERMEDIATE"}}},{"id":"step-5","stimulus":"&lt;p&gt;Selecione, portanto, qual esteira marca o maior número de hectômetros percorridos.&lt;/p&gt;","seed":{"calculated":[{"name":"T3","function":"math.min({{Q1}}, {{Q2}})","temp":true},{"name":"T4","function":"math.max({{Q1}}, {{Q2}})","temp":true},{"name":"A1","label":"A esteira de {{T3}} hm.","incorrect":true},{"name":"A2","label":"A esteira de {{T4}} hm."}]},"algorithm":{"name":"trueFalse","template":"Multiple choice – standard"}}]}</v>
      </c>
      <c r="AA393" s="11" t="s">
        <v>1963</v>
      </c>
      <c r="AB393" s="14" t="str">
        <f t="shared" si="2"/>
        <v>M4-MyM-1c-A-2</v>
      </c>
      <c r="AC393" s="14" t="str">
        <f t="shared" si="3"/>
        <v>M4-MyM-1c-A-2-BR</v>
      </c>
      <c r="AD393" s="7" t="s">
        <v>261</v>
      </c>
      <c r="AE393" s="7" t="s">
        <v>341</v>
      </c>
      <c r="AF393" s="16" t="s">
        <v>46</v>
      </c>
      <c r="AG393" s="16"/>
    </row>
    <row r="394" ht="75.0" customHeight="1">
      <c r="A394" s="9" t="s">
        <v>1929</v>
      </c>
      <c r="B394" s="12" t="s">
        <v>1930</v>
      </c>
      <c r="C394" s="9" t="s">
        <v>67</v>
      </c>
      <c r="D394" s="7" t="s">
        <v>35</v>
      </c>
      <c r="E394" s="9"/>
      <c r="F394" s="11" t="s">
        <v>1964</v>
      </c>
      <c r="G394" s="12"/>
      <c r="H394" s="12"/>
      <c r="I394" s="9" t="s">
        <v>84</v>
      </c>
      <c r="J394" s="9" t="s">
        <v>1361</v>
      </c>
      <c r="K394" s="12" t="s">
        <v>1965</v>
      </c>
      <c r="L394" s="11" t="s">
        <v>1966</v>
      </c>
      <c r="M394" s="9" t="s">
        <v>367</v>
      </c>
      <c r="N394" s="24"/>
      <c r="O394" s="24"/>
      <c r="P394" s="24"/>
      <c r="Q394" s="24"/>
      <c r="R394" s="24"/>
      <c r="S394" s="24" t="s">
        <v>1967</v>
      </c>
      <c r="T394" s="24" t="s">
        <v>1944</v>
      </c>
      <c r="U394" s="11" t="s">
        <v>1968</v>
      </c>
      <c r="V394" s="11" t="s">
        <v>1969</v>
      </c>
      <c r="W394" s="23"/>
      <c r="X394" s="16"/>
      <c r="Y394" s="9" t="s">
        <v>1867</v>
      </c>
      <c r="Z394" s="13" t="str">
        <f t="shared" si="1"/>
        <v>{"id":"M4-MyM-1c-A-3-BR","seed":{"parameters":[{"name":"Q1","label":null,"max":100,"min":999,"step":1},{"name":"Q2","label":null,"max":100,"min":999,"step":1},{"name":"Q3","label":null,"max":100,"min":999,"step":1}],"uniques":true},"scaffolding":[{"id":"step-0","stimulus":"&lt;p&gt;Três cidades estão competindo para ver qual delas consegue fazer a maior empanada do mundo. Arraste e ordene os comprimentos do maior para o menor. Coloque-os de cima para baixo.&lt;/p&gt;","seed":{"calculated":[{"name":"T1","function":"{{Q1}}*100","temp":true},{"name":"T2","function":"{{Q2}}*10","temp":true},{"name":"A1","label":"{{T1}} mm","function":"{{Q1}}"},{"name":"A2","label":"{{T2}} cm","function":"{{Q2}}"},{"name":"A3","label":"{{Q3}} dm","function":"{{Q3}}"}]},"algorithm":{"name":"orderNumbers","params":{"order":"desc"}}},{"id":"step-1","stimulus":"&lt;p&gt;O que pede o enunciado?&lt;/p&gt;","seed":{"calculated":[{"name":"2-A1","label":"Ordenar os comprimentos do maior para o menor."},{"name":"2-A2","label":"Ordenar os comprimentos do menor para o maior.","incorrect":true}]},"algorithm":{"name":"trueFalse","template":"Multiple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anterior, calcule quantos decímetros mede cada empanada.&lt;/p&gt;","template":"&lt;p style=\"text-align: center\"&gt;{{T1}} mm = {{T1}} : 100 = {{response}} dm&lt;/p&gt;&lt;p style=\"text-align: center\"&gt;{{T2}} cm = {{T2}} : 10 = {{response}} dm&lt;/p&gt;&lt;p style=\"text-align: center\"&gt;{{Q3}} dm&lt;/p&gt;","seed":{"calculated":[{"name":"T1","function":"{{Q1}}*100","temp":true},{"name":"T2","function":"{{Q2}}*10","temp":true},{"name":"3-A1","label":"{{Q1}}","function":"{{Q1}}"},{"name":"3-A2","label":"{{Q2}}","function":"{{Q2}}"}]},"algorithm":{"name":"calculateOperation","params":{"method":"equivLiteral","keyboard":"NUMERICAL"}}},{"id":"step-4","stimulus":"&lt;p&gt;Usando os resultados acima, arraste e ordene os comprimentos do maior para o menor. Coloque-os de cima para baixo.&lt;/p&gt;","seed":{"calculated":[{"name":"T1","function":"{{Q1}}*100","temp":true},{"name":"T2","function":"{{Q2}}*10","temp":true},{"name":"A1","label":"{{T1}} mm = {{Q1}} dm","function":"{{Q1}}"},{"name":"A2","label":"{{T2}} cm = {{Q2}} dm","function":"{{Q2}}"},{"name":"A3","label":"{{Q3}} dm","function":"{{Q3}}"}]},"algorithm":{"name":"orderNumbers","params":{"order":"desc"}}}]}</v>
      </c>
      <c r="AA394" s="11" t="s">
        <v>1970</v>
      </c>
      <c r="AB394" s="14" t="str">
        <f t="shared" si="2"/>
        <v>M4-MyM-1c-A-3</v>
      </c>
      <c r="AC394" s="14" t="str">
        <f t="shared" si="3"/>
        <v>M4-MyM-1c-A-3-BR</v>
      </c>
      <c r="AD394" s="7" t="s">
        <v>261</v>
      </c>
      <c r="AE394" s="7" t="s">
        <v>341</v>
      </c>
      <c r="AF394" s="16" t="s">
        <v>46</v>
      </c>
      <c r="AG394" s="16"/>
    </row>
    <row r="395" ht="75.0" customHeight="1">
      <c r="A395" s="9" t="s">
        <v>1971</v>
      </c>
      <c r="B395" s="11" t="s">
        <v>1972</v>
      </c>
      <c r="C395" s="9" t="s">
        <v>34</v>
      </c>
      <c r="D395" s="10" t="s">
        <v>35</v>
      </c>
      <c r="E395" s="9"/>
      <c r="F395" s="11" t="s">
        <v>1973</v>
      </c>
      <c r="G395" s="12"/>
      <c r="H395" s="9" t="s">
        <v>84</v>
      </c>
      <c r="I395" s="9" t="s">
        <v>84</v>
      </c>
      <c r="J395" s="7" t="s">
        <v>1974</v>
      </c>
      <c r="K395" s="11" t="s">
        <v>1975</v>
      </c>
      <c r="L395" s="11" t="s">
        <v>1976</v>
      </c>
      <c r="M395" s="9" t="s">
        <v>41</v>
      </c>
      <c r="N395" s="32" t="s">
        <v>1977</v>
      </c>
      <c r="O395" s="11" t="s">
        <v>1977</v>
      </c>
      <c r="P395" s="23"/>
      <c r="Q395" s="16"/>
      <c r="R395" s="23"/>
      <c r="S395" s="23"/>
      <c r="T395" s="23"/>
      <c r="U395" s="23"/>
      <c r="V395" s="23"/>
      <c r="W395" s="23"/>
      <c r="X395" s="16"/>
      <c r="Y395" s="9" t="s">
        <v>1867</v>
      </c>
      <c r="Z395" s="13" t="str">
        <f t="shared" si="1"/>
        <v>{
    "id": "M4-MyM-15a-I-1-BR",
    "stimulus": "&lt;p&gt;Selecione as medidas de comprimento que são expressas de forma complexa.&lt;/p&gt;",
    "hint": "&lt;p&gt;Uma medida na forma simples é expressa com uma única unidade, enquanto na forma complexa duas ou mais unidades são usadas.&lt;/p&gt;",
    "feedback": "&lt;p&gt;Uma medida na forma simples é expressa com uma única unidade, enquanto na forma complexa duas ou mais unidades são usadas.&lt;/p&gt;",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90,
                "step": 1
            },
            {
                "name": "Q10",
                "label": null,
                "min": 1,
                "max": 90,
                "step": 1
            },
            {
                "name": "Q11",
                "label": null,
                "min": 1,
                "max": 90,
                "step": 1
            },
            {
                "name": "Q12",
                "label": null,
                "min": 1,
                "max": 90,
                "step": 1
            }
        ],
        "calculated": [{
                "name": "A1",
                "label": "{{Q1}} m y {{Q2}} cm"
            },
            {
                "name": "A2",
                "label": "{{Q3}} km y {{Q4}} dam"
            },
            {
                "name": "A3",
                "label": "{{Q5}} hm y {{Q6}} dm"
            },
            {
                "name": "A4",
                "label": "{{Q7}} dam ",
                "incorrect": true
            },
            {
                "name": "A5",
                "label": "{{Q8}} m",
                "incorrect": true
            },
            {
                "name": "A6",
                "label": "{{Q9}} km",
                "incorrect": true
            },
            {
                "name": "A7",
                "label": "{{Q10}} hm",
                "incorrect": true
            },
            {
                "name": "A8",
                "label": "{{Q11}} cm",
                "incorrect": true
            },
            {
                "name": "A9",
                "label": "{{Q12}} mm",
                "incorrect": true
            }
        ],
        "uniques": true
    },
    "algorithm": {
        "name": "trueFalse",
        "template": "Multiple choice – multiple response",
        "params": {
            "countCorrect": 2,
            "countIncorrect": 1,
            "showCheckIcon": false,
            "columns": 3
        }
    }
}</v>
      </c>
      <c r="AA395" s="21" t="s">
        <v>1978</v>
      </c>
      <c r="AB395" s="14" t="str">
        <f t="shared" si="2"/>
        <v>M4-MyM-15a-I-1</v>
      </c>
      <c r="AC395" s="14" t="str">
        <f t="shared" si="3"/>
        <v>M4-MyM-15a-I-1-BR</v>
      </c>
      <c r="AD395" s="7" t="s">
        <v>261</v>
      </c>
      <c r="AE395" s="16"/>
      <c r="AF395" s="16"/>
      <c r="AG395" s="16"/>
    </row>
    <row r="396" ht="75.0" customHeight="1">
      <c r="A396" s="9" t="s">
        <v>1971</v>
      </c>
      <c r="B396" s="11" t="s">
        <v>1972</v>
      </c>
      <c r="C396" s="9" t="s">
        <v>48</v>
      </c>
      <c r="D396" s="10" t="s">
        <v>35</v>
      </c>
      <c r="E396" s="9"/>
      <c r="F396" s="11" t="s">
        <v>1979</v>
      </c>
      <c r="G396" s="12"/>
      <c r="H396" s="12"/>
      <c r="I396" s="9" t="s">
        <v>84</v>
      </c>
      <c r="J396" s="9" t="s">
        <v>92</v>
      </c>
      <c r="K396" s="12" t="s">
        <v>1980</v>
      </c>
      <c r="L396" s="12" t="s">
        <v>1981</v>
      </c>
      <c r="M396" s="9" t="s">
        <v>41</v>
      </c>
      <c r="N396" s="32" t="s">
        <v>1977</v>
      </c>
      <c r="O396" s="11" t="s">
        <v>1982</v>
      </c>
      <c r="P396" s="11" t="s">
        <v>1983</v>
      </c>
      <c r="Q396" s="16"/>
      <c r="R396" s="23"/>
      <c r="S396" s="23"/>
      <c r="T396" s="23"/>
      <c r="U396" s="23"/>
      <c r="V396" s="23"/>
      <c r="W396" s="23"/>
      <c r="X396" s="16"/>
      <c r="Y396" s="9" t="s">
        <v>1867</v>
      </c>
      <c r="Z396" s="13" t="str">
        <f t="shared" si="1"/>
        <v>{
    "id": "M4-MyM-15a-E-1-BR",
    "stimulus": "&lt;p&gt;Expresse os seguintes comprimentos de forma simples.&lt;/p&gt;",
    "template": "&lt;p style=\"text-align: center\"&gt;{{Q1}} dam y {{Q2}} m = {{response}} m&lt;/p&gt;&lt;p style=\"text-align: center\"&gt;{{Q3}} m y {{Q4}} cm = {{response}} cm&lt;/p&gt;",
    "hint": "&lt;p&gt;Uma medida na forma simples é expressa com uma única unidade, enquanto na forma complexa duas ou mais unidades são usadas.&lt;/p&gt;",
    "feedback": "&lt;p&gt;Para transformar essas medidas em uma forma simples, converta-as para a menor unidade.&lt;/p&gt;",
    "seed": {
        "parameters": [
            {
                "name": "Q1",
                "label": null,
                "min": 10,
                "max": 20,
                "step": 1
            },
            {
                "name": "Q2",
                "label": null,
                "min": 1,
                "max": 9,
                "step": 1
            },
            {
                "name": "Q3",
                "label": null,
                "min": 10,
                "max": 20,
                "step": 1
            },
            {
                "name": "Q4",
                "label": null,
                "min": 1,
                "max": 99,
                "step": 1
            }
        ],
        "calculated": [
            {
                "name": "T1",
                "label": "{{function}}",
                "function": "math.floor({{Q1}}/10)",
                "temp": true
            },
            {
                "name": "T2",
                "label": "{{function}}",
                "function": "{{Q1}}-{{T1}}*10",
                "temp": true
            },
            {
                "name": "T3",
                "label": "{{function}}",
                "function": "math.floor({{Q3}}/10)",
                "temp": true
            },
            {
                "name": "T4",
                "label": "{{function}}",
                "function": "{{Q3}}-{{T3}}*10",
                "temp": true
            },
            {
                "name": "T5",
                "label": "{{function}}",
                "function": "math.floor({{Q4}}/10)",
                "temp": true
            },
            {
                "name": "T6",
                "label": "{{function}}",
                "function": "{{Q4}}-{{T5}}*10",
                "temp": true
            },
            {
                "name": "A1",
                "label": "{{function}}",
                "function": "{{Q1}}*10 + {{Q2}}",
                "feedback": "&lt;table style=\"width: 100%;\"&gt;&lt;tbody&gt;&lt;tr&gt;&lt;td style=\"width: 33.3%; text-align: center; background-color: #BDB1FB;\"&gt;&lt;strong&gt;&lt;span style=\"color: rgb(255, 255, 255);\"&gt;hm&lt;/span&gt;&lt;/strong&gt;&lt;/td&gt;&lt;td style=\"width: 33.3%; text-align: center; background-color: #BDB1FB;\"&gt;&lt;strong&gt;&lt;span style=\"color: rgb(255, 255, 255);\"&gt;dam&lt;/span&gt;&lt;/strong&gt;&lt;/td&gt;&lt;td style=\"width: 33.3%; text-align: center; background-color: #BDB1FB;\"&gt;&lt;strong&gt;&lt;span style=\"color: rgb(255, 255, 255);\"&gt;m&lt;/span&gt;&lt;/strong&gt;&lt;/td&gt;&lt;/tr&gt;&lt;tr&gt;&lt;td style=\"width: 33.3%; text-align: center;\"&gt;{{T1}}&lt;/td&gt;&lt;td style=\"width: 33.3%; text-align: center;\"&gt;{{T2}}&lt;/td&gt;&lt;td style=\"width: 33.3%; text-align: center;\"&gt;{{Q2}}&lt;/tr&gt;&lt;/tbody&gt;&lt;/table&gt;"
            },
            {
                "name": "A2",
                "label": "{{function}}",
                "function": "{{Q3}}*100 + {{Q4}}",
                "feedback": "&lt;table style=\"width: 100%;\"&gt;&lt;tbody&gt;&lt;tr&gt;&lt;td style=\"width: 25%; text-align: center; background-color: #BDB1FB;\"&gt;&lt;strong&gt;&lt;span style=\"color: rgb(255, 255, 255);\"&gt;dam&lt;/span&gt;&lt;/strong&gt;&lt;/td&gt;&lt;td style=\"width: 25%; text-align: center; background-color: #BDB1FB;\"&gt;&lt;strong&gt;&lt;span style=\"color: rgb(255, 255, 255);\"&gt;m&lt;/span&gt;&lt;/strong&gt;&lt;/td&gt;&lt;td style=\"width: 25%; text-align: center; background-color: #BDB1FB;\"&gt;&lt;strong&gt;&lt;span style=\"color: rgb(255, 255, 255);\"&gt;dm&lt;/span&gt;&lt;/strong&gt;&lt;/td&gt;&lt;td style=\"width: 25%; text-align: center; background-color: #BDB1FB;\"&gt;&lt;strong&gt;&lt;span style=\"color: rgb(255, 255, 255);\"&gt;cm&lt;/span&gt;&lt;/strong&gt;&lt;/td&gt;&lt;/tr&gt;&lt;tr&gt;&lt;td style=\"width: 25%; text-align: center;\"&gt;{{T3}}&lt;/td&gt;&lt;td style=\"width: 25%; text-align: center;\"&gt;{{T4}}&lt;/td&gt;&lt;td style=\"width: 25%; text-align: center;\"&gt;{{T5}}&lt;/td&gt;&lt;td style=\"width: 25%; text-align: center;\"&gt;{{T6}}&lt;/td&gt;&lt;/tr&gt;&lt;/tbody&gt;&lt;/table&gt;"
            }
        ],
        "uniques": true
    },
    "algorithm": {
        "name": "calculateOperation",
        "params": {
            "method": "equivLiteral"
        }
    }
}</v>
      </c>
      <c r="AA396" s="21" t="s">
        <v>1984</v>
      </c>
      <c r="AB396" s="14" t="str">
        <f t="shared" si="2"/>
        <v>M4-MyM-15a-E-1</v>
      </c>
      <c r="AC396" s="14" t="str">
        <f t="shared" si="3"/>
        <v>M4-MyM-15a-E-1-BR</v>
      </c>
      <c r="AD396" s="7" t="s">
        <v>261</v>
      </c>
      <c r="AE396" s="16"/>
      <c r="AF396" s="16"/>
      <c r="AG396" s="16"/>
    </row>
    <row r="397" ht="75.0" customHeight="1">
      <c r="A397" s="9" t="s">
        <v>1985</v>
      </c>
      <c r="B397" s="12" t="s">
        <v>1986</v>
      </c>
      <c r="C397" s="9" t="s">
        <v>34</v>
      </c>
      <c r="D397" s="10" t="s">
        <v>35</v>
      </c>
      <c r="E397" s="9"/>
      <c r="F397" s="11" t="s">
        <v>1987</v>
      </c>
      <c r="G397" s="12" t="s">
        <v>1988</v>
      </c>
      <c r="H397" s="9" t="s">
        <v>84</v>
      </c>
      <c r="I397" s="9" t="s">
        <v>84</v>
      </c>
      <c r="J397" s="9" t="s">
        <v>944</v>
      </c>
      <c r="K397" s="11" t="s">
        <v>1989</v>
      </c>
      <c r="L397" s="12" t="s">
        <v>1990</v>
      </c>
      <c r="M397" s="9" t="s">
        <v>41</v>
      </c>
      <c r="N397" s="11" t="s">
        <v>1991</v>
      </c>
      <c r="O397" s="11" t="s">
        <v>1992</v>
      </c>
      <c r="P397" s="23"/>
      <c r="Q397" s="16"/>
      <c r="R397" s="21"/>
      <c r="S397" s="21"/>
      <c r="T397" s="21"/>
      <c r="U397" s="23"/>
      <c r="V397" s="21"/>
      <c r="W397" s="21"/>
      <c r="X397" s="16"/>
      <c r="Y397" s="9" t="s">
        <v>1867</v>
      </c>
      <c r="Z397" s="13" t="str">
        <f t="shared" si="1"/>
        <v>{"id":"M4-MyM-2a-I-1-BR","stimulus":"&lt;p&gt;Escolha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móveis e eletrodomésticos geralmente é maior que 1 kg.&lt;/p&gt;","seed":{"parameters":[{"name":"Q1","label":null,"min":30,"max":50,"step":1},{"name":"Q2","list":["Uma lava-louças","Um sofá","Uma mesa"]}],"calculated":[{"name":"A1","label":"g","group":1,"incorrect":true},{"name":"A2","label":"mg","group":1,"incorrect":true},{"name":"A3","label":"kg","group":1}],"uniques":true},"algorithm":{"name":"groupResponses","template":"Cloze with drop down"}}</v>
      </c>
      <c r="AA397" s="12" t="s">
        <v>1993</v>
      </c>
      <c r="AB397" s="14" t="str">
        <f t="shared" si="2"/>
        <v>M4-MyM-2a-I-1</v>
      </c>
      <c r="AC397" s="14" t="str">
        <f t="shared" si="3"/>
        <v>M4-MyM-2a-I-1-BR</v>
      </c>
      <c r="AD397" s="7" t="s">
        <v>261</v>
      </c>
      <c r="AE397" s="16"/>
      <c r="AF397" s="16" t="s">
        <v>46</v>
      </c>
      <c r="AG397" s="7"/>
    </row>
    <row r="398" ht="75.0" customHeight="1">
      <c r="A398" s="9" t="s">
        <v>1985</v>
      </c>
      <c r="B398" s="12" t="s">
        <v>1986</v>
      </c>
      <c r="C398" s="9" t="s">
        <v>34</v>
      </c>
      <c r="D398" s="10" t="s">
        <v>35</v>
      </c>
      <c r="E398" s="9"/>
      <c r="F398" s="11" t="s">
        <v>1987</v>
      </c>
      <c r="G398" s="12" t="s">
        <v>1994</v>
      </c>
      <c r="H398" s="9"/>
      <c r="I398" s="9" t="s">
        <v>84</v>
      </c>
      <c r="J398" s="9" t="s">
        <v>944</v>
      </c>
      <c r="K398" s="11" t="s">
        <v>1995</v>
      </c>
      <c r="L398" s="12" t="s">
        <v>1996</v>
      </c>
      <c r="M398" s="9" t="s">
        <v>41</v>
      </c>
      <c r="N398" s="11" t="s">
        <v>1991</v>
      </c>
      <c r="O398" s="11" t="s">
        <v>1997</v>
      </c>
      <c r="P398" s="23"/>
      <c r="Q398" s="16"/>
      <c r="R398" s="21"/>
      <c r="S398" s="21"/>
      <c r="T398" s="21"/>
      <c r="U398" s="23"/>
      <c r="V398" s="21"/>
      <c r="W398" s="21"/>
      <c r="X398" s="16"/>
      <c r="Y398" s="9" t="s">
        <v>1867</v>
      </c>
      <c r="Z398" s="13" t="str">
        <f t="shared" si="1"/>
        <v>{"id":"M4-MyM-2a-I-2-BR","stimulus":"&lt;p&gt;Escolha a unidade de massa correta.&lt;/p&gt;","template":"&lt;p&gt;A massa de uma pena de {{Q2}} é aproximadamente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uma pena é de cerca de 8 mg.&lt;/p&gt;","seed":{"parameters":[{"name":"Q1","label":null,"min":30,"max":50,"step":1},{"name":"Q2","list":["galinha","falcão","pomba"]}],"calculated":[{"name":"A1","label":"g","group":1,"incorrect":true},{"name":"A2","label":"mg","group":1},{"name":"A3","label":"kg","group":1,"incorrect":true}],"uniques":true},"algorithm":{"name":"groupResponses","template":"Cloze with drop down"}}</v>
      </c>
      <c r="AA398" s="12" t="s">
        <v>1998</v>
      </c>
      <c r="AB398" s="14" t="str">
        <f t="shared" si="2"/>
        <v>M4-MyM-2a-I-2</v>
      </c>
      <c r="AC398" s="14" t="str">
        <f t="shared" si="3"/>
        <v>M4-MyM-2a-I-2-BR</v>
      </c>
      <c r="AD398" s="7" t="s">
        <v>261</v>
      </c>
      <c r="AE398" s="16"/>
      <c r="AF398" s="16" t="s">
        <v>46</v>
      </c>
      <c r="AG398" s="7"/>
    </row>
    <row r="399" ht="75.0" customHeight="1">
      <c r="A399" s="9" t="s">
        <v>1985</v>
      </c>
      <c r="B399" s="12" t="s">
        <v>1986</v>
      </c>
      <c r="C399" s="9" t="s">
        <v>34</v>
      </c>
      <c r="D399" s="10" t="s">
        <v>35</v>
      </c>
      <c r="E399" s="9"/>
      <c r="F399" s="11" t="s">
        <v>1987</v>
      </c>
      <c r="G399" s="12" t="s">
        <v>1988</v>
      </c>
      <c r="H399" s="9"/>
      <c r="I399" s="9" t="s">
        <v>84</v>
      </c>
      <c r="J399" s="9" t="s">
        <v>944</v>
      </c>
      <c r="K399" s="12" t="s">
        <v>1999</v>
      </c>
      <c r="L399" s="12" t="s">
        <v>2000</v>
      </c>
      <c r="M399" s="9" t="s">
        <v>41</v>
      </c>
      <c r="N399" s="11" t="s">
        <v>1991</v>
      </c>
      <c r="O399" s="11" t="s">
        <v>2001</v>
      </c>
      <c r="P399" s="23"/>
      <c r="Q399" s="16"/>
      <c r="R399" s="21"/>
      <c r="S399" s="21"/>
      <c r="T399" s="21"/>
      <c r="U399" s="23"/>
      <c r="V399" s="21"/>
      <c r="W399" s="21"/>
      <c r="X399" s="16"/>
      <c r="Y399" s="9" t="s">
        <v>1867</v>
      </c>
      <c r="Z399" s="13" t="str">
        <f t="shared" si="1"/>
        <v>{"id":"M4-MyM-2a-I-3-BR","stimulus":"&lt;p&gt;Escolha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 fruto é geralmente próxima de 200 g.&lt;/p&gt;","seed":{"parameters":[{"name":"Q1","label":null,"min":140,"max":160,"step":1},{"name":"Q2","list":["Um pêssego","Uma maçã","Uma pêra"]}],"calculated":[{"name":"A1","label":"g","group":1},{"name":"A2","label":"mg","group":1,"incorrect":true},{"name":"A3","label":"kg","group":1,"incorrect":true}],"uniques":true},"algorithm":{"name":"groupResponses","template":"Cloze with drop down"}}</v>
      </c>
      <c r="AA399" s="12" t="s">
        <v>2002</v>
      </c>
      <c r="AB399" s="14" t="str">
        <f t="shared" si="2"/>
        <v>M4-MyM-2a-I-3</v>
      </c>
      <c r="AC399" s="14" t="str">
        <f t="shared" si="3"/>
        <v>M4-MyM-2a-I-3-BR</v>
      </c>
      <c r="AD399" s="7" t="s">
        <v>261</v>
      </c>
      <c r="AE399" s="16"/>
      <c r="AF399" s="16" t="s">
        <v>46</v>
      </c>
      <c r="AG399" s="7"/>
    </row>
    <row r="400" ht="75.0" customHeight="1">
      <c r="A400" s="9" t="s">
        <v>1985</v>
      </c>
      <c r="B400" s="12" t="s">
        <v>1986</v>
      </c>
      <c r="C400" s="9" t="s">
        <v>48</v>
      </c>
      <c r="D400" s="10" t="s">
        <v>35</v>
      </c>
      <c r="E400" s="9"/>
      <c r="F400" s="12" t="s">
        <v>2003</v>
      </c>
      <c r="G400" s="12"/>
      <c r="H400" s="12"/>
      <c r="I400" s="9" t="s">
        <v>84</v>
      </c>
      <c r="J400" s="9" t="s">
        <v>51</v>
      </c>
      <c r="K400" s="11" t="s">
        <v>2004</v>
      </c>
      <c r="L400" s="12" t="s">
        <v>2005</v>
      </c>
      <c r="M400" s="9" t="s">
        <v>41</v>
      </c>
      <c r="N400" s="24" t="s">
        <v>2006</v>
      </c>
      <c r="O400" s="11" t="s">
        <v>2007</v>
      </c>
      <c r="P400" s="23"/>
      <c r="Q400" s="16"/>
      <c r="R400" s="21"/>
      <c r="S400" s="21"/>
      <c r="T400" s="21"/>
      <c r="U400" s="21"/>
      <c r="V400" s="21"/>
      <c r="W400" s="21"/>
      <c r="X400" s="11"/>
      <c r="Y400" s="9" t="s">
        <v>1867</v>
      </c>
      <c r="Z400" s="13" t="str">
        <f t="shared" si="1"/>
        <v>{"id":"M4-MyM-2a-E-1-BR","stimulus":"&lt;p&gt;Escreva, de forma abreviada, com qual das seguintes unidades de massa essas medidas são melhor expressas: quilogramas, gramas ou miligramas.&lt;/p&gt;","template":"&lt;p&gt;A massa de {{Q1}} é melhor expressa em {{response}}.&lt;/p&gt;&lt;p&gt;A massa de {{Q2}} é melhor expressa em {{response}} .&lt;/p&gt;&lt;p&gt;A massa de {{Q3}} é melhor expressa em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width=\"450\"&gt;&lt;/img&gt;&lt;/div&gt;","seed":{"parameters":[{"name":"Q1","label":null,"list":["um celular","uma borracha","uma caneta"]},{"name":"Q2","label":null,"list":["um grão de açúcar","uma gota d'água"]},{"name":"Q3","label":null,"list":["um menino","uma menina","uma caixa de leite"]}],"calculated":[{"name":"A1","label":"g"},{"name":"A2","label":"mg"},{"name":"A3","label":"kg"}],"uniques":true},"algorithm":{"name":"calculateOperation","template":"Cloze with text"}}</v>
      </c>
      <c r="AA400" s="12" t="s">
        <v>2008</v>
      </c>
      <c r="AB400" s="14" t="str">
        <f t="shared" si="2"/>
        <v>M4-MyM-2a-E-1</v>
      </c>
      <c r="AC400" s="14" t="str">
        <f t="shared" si="3"/>
        <v>M4-MyM-2a-E-1-BR</v>
      </c>
      <c r="AD400" s="7" t="s">
        <v>261</v>
      </c>
      <c r="AE400" s="16"/>
      <c r="AF400" s="16" t="s">
        <v>46</v>
      </c>
      <c r="AG400" s="7"/>
    </row>
    <row r="401" ht="75.0" customHeight="1">
      <c r="A401" s="9" t="s">
        <v>1985</v>
      </c>
      <c r="B401" s="12" t="s">
        <v>1986</v>
      </c>
      <c r="C401" s="9" t="s">
        <v>48</v>
      </c>
      <c r="D401" s="10" t="s">
        <v>35</v>
      </c>
      <c r="E401" s="9"/>
      <c r="F401" s="12" t="s">
        <v>2009</v>
      </c>
      <c r="G401" s="12"/>
      <c r="H401" s="12"/>
      <c r="I401" s="9" t="s">
        <v>84</v>
      </c>
      <c r="J401" s="9" t="s">
        <v>51</v>
      </c>
      <c r="K401" s="11" t="s">
        <v>2010</v>
      </c>
      <c r="L401" s="12" t="s">
        <v>2011</v>
      </c>
      <c r="M401" s="9" t="s">
        <v>41</v>
      </c>
      <c r="N401" s="24" t="s">
        <v>2006</v>
      </c>
      <c r="O401" s="11" t="s">
        <v>2012</v>
      </c>
      <c r="P401" s="23"/>
      <c r="Q401" s="16"/>
      <c r="R401" s="21"/>
      <c r="S401" s="21"/>
      <c r="T401" s="21"/>
      <c r="U401" s="21"/>
      <c r="V401" s="21"/>
      <c r="W401" s="21"/>
      <c r="X401" s="11"/>
      <c r="Y401" s="9" t="s">
        <v>1867</v>
      </c>
      <c r="Z401" s="13" t="str">
        <f t="shared" si="1"/>
        <v>{
    "id": "M4-MyM-2a-E-2-BR",
    "stimulus": "&lt;p&gt;Escreva, de forma abreviada, com qual das seguintes unidades de massa essas medidas são melhor expressas: quilogramas, gramas ou miligramas.&lt;/p&gt;",
    "template": "&lt;p&gt;A massa de {{Q2}} é melhor expressa em {{response}}.&lt;/p&gt;&lt;p&gt;A massa de {{Q1}} é melhor expressa em {{response}}.&lt;/p&gt;&lt;p&gt;A massa de {{Q3}}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"kg"
            },
            {
                "name": "A2",
                "label": "mg"
            },
            {
                "name": "A3",
                "label": "g"
            }
        ],
        "uniques": true
    },
    "algorithm": {
        "name": "calculateOperation",
        "template": "Cloze with text"
    }
}</v>
      </c>
      <c r="AA401" s="11" t="s">
        <v>2013</v>
      </c>
      <c r="AB401" s="14" t="str">
        <f t="shared" si="2"/>
        <v>M4-MyM-2a-E-2</v>
      </c>
      <c r="AC401" s="14" t="str">
        <f t="shared" si="3"/>
        <v>M4-MyM-2a-E-2-BR</v>
      </c>
      <c r="AD401" s="7" t="s">
        <v>261</v>
      </c>
      <c r="AE401" s="16"/>
      <c r="AF401" s="16" t="s">
        <v>46</v>
      </c>
      <c r="AG401" s="7"/>
    </row>
    <row r="402" ht="75.0" customHeight="1">
      <c r="A402" s="9" t="s">
        <v>1985</v>
      </c>
      <c r="B402" s="12" t="s">
        <v>1986</v>
      </c>
      <c r="C402" s="9" t="s">
        <v>48</v>
      </c>
      <c r="D402" s="10" t="s">
        <v>35</v>
      </c>
      <c r="E402" s="9"/>
      <c r="F402" s="12" t="s">
        <v>2014</v>
      </c>
      <c r="G402" s="12"/>
      <c r="H402" s="12"/>
      <c r="I402" s="9" t="s">
        <v>84</v>
      </c>
      <c r="J402" s="9" t="s">
        <v>110</v>
      </c>
      <c r="K402" s="11" t="s">
        <v>2015</v>
      </c>
      <c r="L402" s="12" t="s">
        <v>2016</v>
      </c>
      <c r="M402" s="9" t="s">
        <v>41</v>
      </c>
      <c r="N402" s="24" t="s">
        <v>2006</v>
      </c>
      <c r="O402" s="11" t="s">
        <v>2012</v>
      </c>
      <c r="P402" s="23"/>
      <c r="Q402" s="16"/>
      <c r="R402" s="21"/>
      <c r="S402" s="21"/>
      <c r="T402" s="21"/>
      <c r="U402" s="21"/>
      <c r="V402" s="21"/>
      <c r="W402" s="21"/>
      <c r="X402" s="11"/>
      <c r="Y402" s="9" t="s">
        <v>1867</v>
      </c>
      <c r="Z402" s="13" t="str">
        <f t="shared" si="1"/>
        <v>{
    "id": "M4-MyM-2a-E-3-BR",
    "stimulus": "&lt;p&gt;Escreva, de forma abreviada, com qual das seguintes unidades de massa essas medidas são melhor expressas: quilogramas, gramas ou miligramas.&lt;/p&gt;",
    "template": "&lt;p&gt;A massa de {{Q3}} é melhor expressa em {{response}}.&lt;/p&gt;&lt;p&gt;A massa de {{Q2}} é melhor expressa em {{response}}.&lt;/p&gt;&lt;p&gt;A massa de {{Q1}}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"g"
            },
            {
                "name": "A2",
                "label": "kg"
            },
            {
                "name": "A3",
                "label": "mg"
            }
        ],
        "uniques": true
    },
    "algorithm": {
        "name": "calculateOperation",
        "template": "Cloze with text"
    }
}</v>
      </c>
      <c r="AA402" s="11" t="s">
        <v>2017</v>
      </c>
      <c r="AB402" s="14" t="str">
        <f t="shared" si="2"/>
        <v>M4-MyM-2a-E-3</v>
      </c>
      <c r="AC402" s="14" t="str">
        <f t="shared" si="3"/>
        <v>M4-MyM-2a-E-3-BR</v>
      </c>
      <c r="AD402" s="7" t="s">
        <v>261</v>
      </c>
      <c r="AE402" s="16"/>
      <c r="AF402" s="16" t="s">
        <v>46</v>
      </c>
      <c r="AG402" s="7"/>
    </row>
    <row r="403" ht="75.0" customHeight="1">
      <c r="A403" s="9" t="s">
        <v>2018</v>
      </c>
      <c r="B403" s="12" t="s">
        <v>2019</v>
      </c>
      <c r="C403" s="9" t="s">
        <v>34</v>
      </c>
      <c r="D403" s="10" t="s">
        <v>35</v>
      </c>
      <c r="E403" s="9"/>
      <c r="F403" s="12" t="s">
        <v>2020</v>
      </c>
      <c r="G403" s="12"/>
      <c r="H403" s="12"/>
      <c r="I403" s="9" t="s">
        <v>84</v>
      </c>
      <c r="J403" s="9" t="s">
        <v>391</v>
      </c>
      <c r="K403" s="8" t="s">
        <v>2021</v>
      </c>
      <c r="L403" s="12" t="s">
        <v>2022</v>
      </c>
      <c r="M403" s="7" t="s">
        <v>41</v>
      </c>
      <c r="N403" s="11" t="s">
        <v>2023</v>
      </c>
      <c r="O403" s="11" t="s">
        <v>2024</v>
      </c>
      <c r="P403" s="24" t="s">
        <v>2025</v>
      </c>
      <c r="Q403" s="16"/>
      <c r="R403" s="21"/>
      <c r="S403" s="21"/>
      <c r="T403" s="21"/>
      <c r="U403" s="21"/>
      <c r="V403" s="21"/>
      <c r="W403" s="23"/>
      <c r="X403" s="16"/>
      <c r="Y403" s="9" t="s">
        <v>1867</v>
      </c>
      <c r="Z403" s="13" t="str">
        <f t="shared" si="1"/>
        <v>{"id":"M4-MyM-2b-I-1-BR","stimulus":"&lt;p&gt;Indique qual das seguintes equivalências está correta.&lt;/p&gt;","hint":"&lt;p&gt;Use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name":"Q3","label":null,"min":10,"max":999,"step":1},{"name":"Q4","label":null,"min":10,"max":999,"step":1},{"name":"Q5","label":null,"min":10,"max":999,"step":1},{"name":"Q6","label":null,"min":10,"max":999,"step":1},{"name":"Q7","label":null,"min":10,"max":999,"step":1},{"name":"Q8","label":null,"min":10,"max":999,"step":1},{"name":"Q9","label":null,"min":10,"max":999,"step":1}],"calculated":[{"name":"T1","label":"{{function}}","function":"{{Q1}}*1000","temp":true},{"name":"T2","label":"{{function}}","function":"{{Q2}}*100","temp":true},{"name":"T3","label":"{{function}}","function":"{{Q3}}*10","temp":true},{"name":"T4","label":"{{function}}","function":"{{Q4}}/100","temp":true},{"name":"T5","label":"{{function}}","function":"{{Q5}}/10","temp":true},{"name":"T6","label":"{{function}}","function":"{{Q6}}/1000","temp":true},{"name":"T7","label":"{{function}}","function":"{{Q7}}*1000","temp":true},{"name":"T8","label":"{{function}}","function":"{{Q8}}*100","temp":true},{"name":"T9","label":"{{function}}","function":"{{Q9}}*10","temp":true},{"name":"T10","label":"{{function}}","function":"{{Q2}}*1000","temp":true},{"name":"T11","label":"{{function}}","function":"{{Q3}}*1000","temp":true},{"name":"T12","label":"{{function}}","function":"{{Q5}}/100","temp":true},{"name":"T13","label":"{{function}}","function":"{{Q6}}/100","temp":true},{"name":"T14","label":"{{function}}","function":"{{Q8}}*1000","temp":true},{"name":"T15","label":"{{function}}","function":"{{Q9}}*1000","temp":true},{"name":"A1","label":"{{function}}","function":"{{Q1}} hg = {{T1}} dg"},{"name":"A2","label":"{{function}}","function":"{{Q2}} hg = {{T2}} dg","incorrect":true,"feedback":"{{Q2}} hg = {{Q2}} × 1 000 = {{T10}} dg"},{"name":"A3","label":"{{function}}","function":"{{Q3}} hg = {{T3}} dg","incorrect":true,"feedback":"{{Q3}} hg = {{Q3}} × 1 000 = {{T11}} dg"},{"name":"A4","label":"{{function}}","function":"{{Q4}} dg = {{T4}} dag"},{"name":"A5","label":"{{function}}","function":"{{Q5}} dg = {{T5}} dag","incorrect":true,"feedback":"{{Q5}} dg = {{Q5}} : 100 = {{T12}} dag"},{"name":"A6","label":"{{function}}","function":"{{Q6}} dg = {{T6}} dag","incorrect":true,"feedback":"{{Q6}} dg = {{Q6}} : 100 = {{T13}} dag"},{"name":"A7","label":"{{function}}","function":"{{Q7}} dag = {{T7}} cg"},{"name":"A8","label":"{{function}}","function":"{{Q8}} dag = {{T8}} cg","incorrect":true,"feedback":"{{Q8}} dag = {{Q8}} × 1 000 = {{T14}} cg"},{"name":"A9","label":"{{function}}","function":"{{Q9}} dag = {{T9}} cg","incorrect":true,"feedback":"{{Q9}} dag = {{Q9}} × 1 000 = {{T15}} cg"}],"uniques":true},"algorithm":{"name":"trueFalse","template":"Multiple choice – standard","params":{"countCorrect":1,"countIncorrect":2,"showCheckIcon":false,
            "columns": 3
        }
    }
}</v>
      </c>
      <c r="AA403" s="11" t="s">
        <v>2026</v>
      </c>
      <c r="AB403" s="14" t="str">
        <f t="shared" si="2"/>
        <v>M4-MyM-2b-I-1</v>
      </c>
      <c r="AC403" s="14" t="str">
        <f t="shared" si="3"/>
        <v>M4-MyM-2b-I-1-BR</v>
      </c>
      <c r="AD403" s="7" t="s">
        <v>261</v>
      </c>
      <c r="AE403" s="16"/>
      <c r="AF403" s="16" t="s">
        <v>46</v>
      </c>
      <c r="AG403" s="7"/>
    </row>
    <row r="404" ht="75.0" customHeight="1">
      <c r="A404" s="9" t="s">
        <v>2018</v>
      </c>
      <c r="B404" s="12" t="s">
        <v>2019</v>
      </c>
      <c r="C404" s="9" t="s">
        <v>48</v>
      </c>
      <c r="D404" s="10" t="s">
        <v>35</v>
      </c>
      <c r="E404" s="9"/>
      <c r="F404" s="12" t="s">
        <v>2027</v>
      </c>
      <c r="G404" s="8" t="s">
        <v>2028</v>
      </c>
      <c r="H404" s="9" t="s">
        <v>84</v>
      </c>
      <c r="I404" s="9" t="s">
        <v>84</v>
      </c>
      <c r="J404" s="9" t="s">
        <v>92</v>
      </c>
      <c r="K404" s="12" t="s">
        <v>2029</v>
      </c>
      <c r="L404" s="11" t="s">
        <v>2030</v>
      </c>
      <c r="M404" s="9" t="s">
        <v>41</v>
      </c>
      <c r="N404" s="11" t="s">
        <v>2023</v>
      </c>
      <c r="O404" s="11" t="s">
        <v>2031</v>
      </c>
      <c r="P404" s="23"/>
      <c r="Q404" s="7"/>
      <c r="R404" s="21"/>
      <c r="S404" s="21"/>
      <c r="T404" s="21"/>
      <c r="U404" s="21"/>
      <c r="V404" s="21"/>
      <c r="W404" s="23"/>
      <c r="X404" s="24"/>
      <c r="Y404" s="9" t="s">
        <v>1867</v>
      </c>
      <c r="Z404" s="13" t="str">
        <f t="shared" si="1"/>
        <v>{"id":"M4-MyM-2b-E-1-BR","stimulus":"&lt;p&gt;Calcule as conversões de unidade das seguintes medidas massas.&lt;/p&gt;","template":"&lt;p style=\"text-align: center\"&gt;{{Q1}} g = {{response}} dg&lt;/p&gt;&lt;p style=\"text-align: center\"&gt;{{Q2}} mg = {{response}} dg&lt;/p&gt;","hint":"&lt;p&gt;Use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width=\"400\"&gt;&lt;/img&gt;&lt;/div&gt;","seed":{"parameters":[{"name":"Q1","label":null,"min":10,"max":999,"step":1},{"name":"Q2","label":null,"min":10,"max":999,"step":1}],"calculated":[{"name":"A1","label":"{{function}}","function":"{{Q1}}*10","feedback":"{{Q1}} g × 10 = {{function}} dg"},{"name":"A2","label":"{{function}}","function":"{{Q2}}/100","feedback":"{{Q2}} mg : 100 = {{function}} dg"}],"uniques":true},"algorithm":{"name":"calculateOperation","params":{"method":"equivLiteral","keyboard":"INTERMEDIATE"}}}</v>
      </c>
      <c r="AA404" s="11" t="s">
        <v>2032</v>
      </c>
      <c r="AB404" s="14" t="str">
        <f t="shared" si="2"/>
        <v>M4-MyM-2b-E-1</v>
      </c>
      <c r="AC404" s="14" t="str">
        <f t="shared" si="3"/>
        <v>M4-MyM-2b-E-1-BR</v>
      </c>
      <c r="AD404" s="7" t="s">
        <v>261</v>
      </c>
      <c r="AE404" s="16"/>
      <c r="AF404" s="16" t="s">
        <v>46</v>
      </c>
      <c r="AG404" s="7"/>
    </row>
    <row r="405" ht="75.0" customHeight="1">
      <c r="A405" s="9" t="s">
        <v>2018</v>
      </c>
      <c r="B405" s="12" t="s">
        <v>2019</v>
      </c>
      <c r="C405" s="9" t="s">
        <v>48</v>
      </c>
      <c r="D405" s="10" t="s">
        <v>35</v>
      </c>
      <c r="E405" s="9"/>
      <c r="F405" s="12" t="s">
        <v>2027</v>
      </c>
      <c r="G405" s="8" t="s">
        <v>2033</v>
      </c>
      <c r="H405" s="9"/>
      <c r="I405" s="9" t="s">
        <v>84</v>
      </c>
      <c r="J405" s="9" t="s">
        <v>92</v>
      </c>
      <c r="K405" s="12" t="s">
        <v>2029</v>
      </c>
      <c r="L405" s="11" t="s">
        <v>2034</v>
      </c>
      <c r="M405" s="9" t="s">
        <v>41</v>
      </c>
      <c r="N405" s="11" t="s">
        <v>2023</v>
      </c>
      <c r="O405" s="11" t="s">
        <v>2035</v>
      </c>
      <c r="P405" s="23"/>
      <c r="Q405" s="7"/>
      <c r="R405" s="21"/>
      <c r="S405" s="21"/>
      <c r="T405" s="21"/>
      <c r="U405" s="21"/>
      <c r="V405" s="21"/>
      <c r="W405" s="23"/>
      <c r="X405" s="24"/>
      <c r="Y405" s="9" t="s">
        <v>1867</v>
      </c>
      <c r="Z405" s="13" t="str">
        <f t="shared" si="1"/>
        <v>{"id":"M4-MyM-2b-E-2-BR","stimulus":"&lt;p&gt;Calcule as conversões de unidade das seguintes medidas massas.&lt;/p&gt;","template":"&lt;p style=\"text-align: center\"&gt;{{Q1}} g = {{response}} cg&lt;/p&gt;&lt;p style=\"text-align: center\"&gt;{{Q2}} dag = {{response}} hg&lt;/p&gt;","hint":"&lt;p&gt;Use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width=\"400\"&gt;&lt;/img&gt;&lt;/div&gt;","seed":{"parameters":[{"name":"Q1","label":null,"min":10,"max":999,"step":1},{"name":"Q2","label":null,"min":10,"max":999,"step":1}],"calculated":[{"name":"A1","label":"{{function}}","function":"{{Q1}}*100","feedback":"{{Q1}} g × 100 = {{function}} cg"},{"name":"A2","label":"{{function}}","function":"{{Q2}}/10","feedback":"{{Q2}} dag : 10 = {{function}} hg"}],"uniques":true},"algorithm":{"name":"calculateOperation","params":{"method":"equivLiteral","keyboard":"INTERMEDIATE"}}}</v>
      </c>
      <c r="AA405" s="11" t="s">
        <v>2036</v>
      </c>
      <c r="AB405" s="14" t="str">
        <f t="shared" si="2"/>
        <v>M4-MyM-2b-E-2</v>
      </c>
      <c r="AC405" s="14" t="str">
        <f t="shared" si="3"/>
        <v>M4-MyM-2b-E-2-BR</v>
      </c>
      <c r="AD405" s="7" t="s">
        <v>261</v>
      </c>
      <c r="AE405" s="16"/>
      <c r="AF405" s="16" t="s">
        <v>46</v>
      </c>
      <c r="AG405" s="7"/>
    </row>
    <row r="406" ht="75.0" customHeight="1">
      <c r="A406" s="9" t="s">
        <v>2018</v>
      </c>
      <c r="B406" s="12" t="s">
        <v>2019</v>
      </c>
      <c r="C406" s="9" t="s">
        <v>48</v>
      </c>
      <c r="D406" s="10" t="s">
        <v>35</v>
      </c>
      <c r="E406" s="9"/>
      <c r="F406" s="12" t="s">
        <v>2027</v>
      </c>
      <c r="G406" s="8" t="s">
        <v>2037</v>
      </c>
      <c r="H406" s="9"/>
      <c r="I406" s="9" t="s">
        <v>84</v>
      </c>
      <c r="J406" s="9" t="s">
        <v>92</v>
      </c>
      <c r="K406" s="12" t="s">
        <v>2029</v>
      </c>
      <c r="L406" s="11" t="s">
        <v>2038</v>
      </c>
      <c r="M406" s="9" t="s">
        <v>41</v>
      </c>
      <c r="N406" s="11" t="s">
        <v>2023</v>
      </c>
      <c r="O406" s="11" t="s">
        <v>2039</v>
      </c>
      <c r="P406" s="23"/>
      <c r="Q406" s="7"/>
      <c r="R406" s="21"/>
      <c r="S406" s="21"/>
      <c r="T406" s="21"/>
      <c r="U406" s="21"/>
      <c r="V406" s="21"/>
      <c r="W406" s="23"/>
      <c r="X406" s="24"/>
      <c r="Y406" s="9" t="s">
        <v>1867</v>
      </c>
      <c r="Z406" s="13" t="str">
        <f t="shared" si="1"/>
        <v>{"id":"M4-MyM-2b-E-3-BR","stimulus":"&lt;p&gt;Calcule as conversões de unidade das seguintes medidas massas.&lt;/p&gt;","template":"&lt;p style=\"text-align: center\"&gt;{{Q1}} g = {{response}} kg&lt;/p&gt;&lt;p style=\"text-align: center\"&gt;{{Q2}} dg = {{response}} dag&lt;/p&gt;","hint":"&lt;p&gt;Use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width=\"400\"&gt;&lt;/img&gt;&lt;/div&gt;","seed":{"parameters":[{"name":"Q1","label":null,"min":10,"max":999,"step":1},{"name":"Q2","label":null,"min":10,"max":999,"step":1}],"calculated":[{"name":"A1","label":"{{function}}","function":"{{Q1}}/1000","feedback":"{{Q1}} g : 1000 = {{function}} kg"},{"name":"A2","label":"{{function}}","function":"{{Q2}}/100","feedback":"{{Q2}} dg : 100 = {{function}} dag"}],"uniques":true},"algorithm":{"name":"calculateOperation","params":{"method":"equivLiteral","keyboard":"INTERMEDIATE"}}}</v>
      </c>
      <c r="AA406" s="11" t="s">
        <v>2040</v>
      </c>
      <c r="AB406" s="14" t="str">
        <f t="shared" si="2"/>
        <v>M4-MyM-2b-E-3</v>
      </c>
      <c r="AC406" s="14" t="str">
        <f t="shared" si="3"/>
        <v>M4-MyM-2b-E-3-BR</v>
      </c>
      <c r="AD406" s="7" t="s">
        <v>261</v>
      </c>
      <c r="AE406" s="16"/>
      <c r="AF406" s="16" t="s">
        <v>46</v>
      </c>
      <c r="AG406" s="7"/>
    </row>
    <row r="407" ht="75.0" customHeight="1">
      <c r="A407" s="9" t="s">
        <v>2018</v>
      </c>
      <c r="B407" s="12" t="s">
        <v>2019</v>
      </c>
      <c r="C407" s="9" t="s">
        <v>67</v>
      </c>
      <c r="D407" s="10" t="s">
        <v>35</v>
      </c>
      <c r="E407" s="9"/>
      <c r="F407" s="12" t="s">
        <v>2041</v>
      </c>
      <c r="G407" s="8" t="s">
        <v>2042</v>
      </c>
      <c r="H407" s="12"/>
      <c r="I407" s="9" t="s">
        <v>84</v>
      </c>
      <c r="J407" s="9" t="s">
        <v>92</v>
      </c>
      <c r="K407" s="12" t="s">
        <v>2043</v>
      </c>
      <c r="L407" s="12" t="s">
        <v>2044</v>
      </c>
      <c r="M407" s="9" t="s">
        <v>367</v>
      </c>
      <c r="N407" s="23"/>
      <c r="O407" s="23"/>
      <c r="P407" s="23"/>
      <c r="Q407" s="7"/>
      <c r="R407" s="21"/>
      <c r="S407" s="11" t="s">
        <v>2045</v>
      </c>
      <c r="T407" s="12" t="s">
        <v>2046</v>
      </c>
      <c r="U407" s="12" t="s">
        <v>2047</v>
      </c>
      <c r="V407" s="12" t="s">
        <v>2048</v>
      </c>
      <c r="W407" s="21"/>
      <c r="X407" s="21"/>
      <c r="Y407" s="9" t="s">
        <v>1867</v>
      </c>
      <c r="Z407" s="13" t="str">
        <f t="shared" si="1"/>
        <v>{"id":"M4-MyM-2b-A-1-BR","seed":{"parameters":[{"name":"Q1","label":null,"min":1,"max":8,"step":1}],"uniques":true},"scaffolding":[{"id":"step-0","stimulus":"&lt;p&gt;Aline comprou {{Q1}} kg de cerejas. Quantos gramas de cereja ela comprou?&lt;/p&gt;","template":"&lt;p&gt;Ela comprou {{response}} g de cerejas.&lt;/p&gt;","seed":{"parameters":[],"calculated":[{"name":"0-A1","label":"{{function}}","function":"{{Q1}}*1000"}]},"algorithm":{"name":"calculateOperation","params":{"method":"equivLiteral","keyboard":"INTERMEDIATE"}}},{"id":"step-1","stimulus":"&lt;p&gt;Quantos quilos de cerejas Aline comprou?&lt;/p&gt;","template":"&lt;p&gt;Ela comprou &lt;span class=\"no-break\"&gt;{{response}} kg.&lt;/span&gt;&lt;/p&gt;","seed":{"calculated":[{"name":"1-A2","label":"{{function}}","function":"{{Q1}}"}]},"algorithm":{"name":"calculateOperation","params":{"method":"equivLiteral","keyboard":"INTERMEDIATE"}}},{"id":"step-2","stimulus":"&lt;p&gt;O que o enunciado pede?&lt;/p&gt;","seed":{"calculated":[{"name":"2-A1","label":"&lt;p&gt;Converter quilogramas para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gramas de cereja Aline comprou.&lt;/p&gt;","template":"&lt;p style=\"text-align: center\"&gt;{{Q1}} kg = {{Q1}} × 1 000 = {{response}} g&lt;/p&gt;","seed":{"calculated":[{"name":"4-A1","label":"{{function}}","function":"{{Q1}}*1000"}]},"algorithm":{"name":"calculateOperation","params":{"method":"equivSymbolic","decimalPlaces":2,"keyboard":"INTERMEDIATE"}}}]}</v>
      </c>
      <c r="AA407" s="11" t="s">
        <v>2049</v>
      </c>
      <c r="AB407" s="14" t="str">
        <f t="shared" si="2"/>
        <v>M4-MyM-2b-A-1</v>
      </c>
      <c r="AC407" s="14" t="str">
        <f t="shared" si="3"/>
        <v>M4-MyM-2b-A-1-BR</v>
      </c>
      <c r="AD407" s="7" t="s">
        <v>261</v>
      </c>
      <c r="AE407" s="16"/>
      <c r="AF407" s="16" t="s">
        <v>46</v>
      </c>
      <c r="AG407" s="7"/>
    </row>
    <row r="408" ht="75.0" customHeight="1">
      <c r="A408" s="9" t="s">
        <v>2018</v>
      </c>
      <c r="B408" s="12" t="s">
        <v>2019</v>
      </c>
      <c r="C408" s="9" t="s">
        <v>67</v>
      </c>
      <c r="D408" s="10" t="s">
        <v>35</v>
      </c>
      <c r="E408" s="9"/>
      <c r="F408" s="11" t="s">
        <v>2050</v>
      </c>
      <c r="G408" s="18" t="s">
        <v>2051</v>
      </c>
      <c r="H408" s="12"/>
      <c r="I408" s="16" t="s">
        <v>84</v>
      </c>
      <c r="J408" s="16" t="s">
        <v>92</v>
      </c>
      <c r="K408" s="24" t="s">
        <v>2052</v>
      </c>
      <c r="L408" s="24" t="s">
        <v>2053</v>
      </c>
      <c r="M408" s="16" t="s">
        <v>367</v>
      </c>
      <c r="N408" s="23"/>
      <c r="O408" s="23"/>
      <c r="P408" s="23"/>
      <c r="Q408" s="16"/>
      <c r="R408" s="23"/>
      <c r="S408" s="11" t="s">
        <v>2054</v>
      </c>
      <c r="T408" s="24" t="s">
        <v>2055</v>
      </c>
      <c r="U408" s="24" t="s">
        <v>2047</v>
      </c>
      <c r="V408" s="11" t="s">
        <v>2056</v>
      </c>
      <c r="W408" s="23"/>
      <c r="X408" s="16"/>
      <c r="Y408" s="9" t="s">
        <v>1867</v>
      </c>
      <c r="Z408" s="13" t="str">
        <f t="shared" si="1"/>
        <v>{"id":"M4-MyM-2b-A-2-BR","seed":{"parameters":[{"name":"Q1","label":null,"min":101,"max":199,"step":1}],"uniques":true},"scaffolding":[{"id":"step-0","stimulus":"&lt;p&gt;Danilo precisa de {{Q1}} g de manteiga para fazer uma sobremesa. Essa medida equivale a quantos hectogramas?&lt;/p&gt;","template":"&lt;p&gt;A medida equivale a {{response}} hg de manteiga.&lt;/p&gt;","seed":{"parameters":[],"calculated":[{"name":"0-A1","label":"{{function}}","function":"{{Q1}}/100"}]},"algorithm":{"name":"calculateOperation","params":{"method":"equivLiteral","keyboard":"INTERMEDIATE"}}},{"id":"step-1","stimulus":"&lt;p&gt;Quantos gramas de manteiga são necessários para a sobremesa?&lt;/p&gt;","template":"&lt;p&gt;São necessários &lt;span class=\"no-break\"&gt;{{response}} g de manteiga.&lt;/span&gt;&lt;/p&gt;","seed":{"calculated":[{"name":"1-A2","label":"{{function}}","function":"{{Q1}}"}]},"algorithm":{"name":"calculateOperation","params":{"method":"equivLiteral","keyboard":"INTERMEDIATE"}}},{"id":"step-2","stimulus":"&lt;p&gt;O que pede o enunciado?&lt;/p&gt;","seed":{"calculated":[{"name":"2-A1","label":"&lt;p&gt;Converter quilogramas para gramas.&lt;/p&gt;","incorrect":true},{"name":"2-A2","label":"&lt;p&gt;Converter gramas para hectogramas.&lt;/p&gt;"},{"name":"2-A3","label":"&lt;p&gt;Converter 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hectogramas de manteiga serão necessários.&lt;/p&gt;","template":"&lt;p style=\"text-align: center\"&gt;{{Q1}} g = {{Q1}} : 100 = {{response}} hg&lt;/p&gt;","seed":{"calculated":[{"name":"4-A1","label":"{{function}}","function":"{{Q1}}/100"}]},"algorithm":{"name":"calculateOperation","params":{"method":"equivSymbolic","decimalPlaces":2,"keyboard":"INTERMEDIATE"}}}]}</v>
      </c>
      <c r="AA408" s="11" t="s">
        <v>2057</v>
      </c>
      <c r="AB408" s="14" t="str">
        <f t="shared" si="2"/>
        <v>M4-MyM-2b-A-2</v>
      </c>
      <c r="AC408" s="14" t="str">
        <f t="shared" si="3"/>
        <v>M4-MyM-2b-A-2-BR</v>
      </c>
      <c r="AD408" s="7" t="s">
        <v>261</v>
      </c>
      <c r="AE408" s="16"/>
      <c r="AF408" s="16" t="s">
        <v>46</v>
      </c>
      <c r="AG408" s="7"/>
    </row>
    <row r="409" ht="75.0" customHeight="1">
      <c r="A409" s="9" t="s">
        <v>2018</v>
      </c>
      <c r="B409" s="12" t="s">
        <v>2019</v>
      </c>
      <c r="C409" s="9" t="s">
        <v>67</v>
      </c>
      <c r="D409" s="10" t="s">
        <v>35</v>
      </c>
      <c r="E409" s="9"/>
      <c r="F409" s="11" t="s">
        <v>2058</v>
      </c>
      <c r="G409" s="18" t="s">
        <v>2059</v>
      </c>
      <c r="H409" s="24"/>
      <c r="I409" s="16" t="s">
        <v>84</v>
      </c>
      <c r="J409" s="16" t="s">
        <v>92</v>
      </c>
      <c r="K409" s="24" t="s">
        <v>2060</v>
      </c>
      <c r="L409" s="24" t="s">
        <v>2053</v>
      </c>
      <c r="M409" s="16" t="s">
        <v>367</v>
      </c>
      <c r="N409" s="23"/>
      <c r="O409" s="23"/>
      <c r="P409" s="23"/>
      <c r="Q409" s="16"/>
      <c r="R409" s="23"/>
      <c r="S409" s="11" t="s">
        <v>2061</v>
      </c>
      <c r="T409" s="24" t="s">
        <v>2062</v>
      </c>
      <c r="U409" s="24" t="s">
        <v>2047</v>
      </c>
      <c r="V409" s="11" t="s">
        <v>2063</v>
      </c>
      <c r="W409" s="23"/>
      <c r="X409" s="16"/>
      <c r="Y409" s="9" t="s">
        <v>1867</v>
      </c>
      <c r="Z409" s="13" t="str">
        <f t="shared" si="1"/>
        <v>{"id":"M4-MyM-2b-A-3-BR","seed":{"parameters":[{"name":"Q1","label":null,"min":20,"max":50,"step":1}],"uniques":true},"scaffolding":[{"id":"step-0","stimulus":"&lt;p&gt;Isabel e Diego compraram {{Q1}} dag de morango para fazer uma salada de frutas. Quantos quilogramas de morango foram comprados?&lt;/p&gt;","template":"&lt;p&gt;Eles compraram {{response}} kg de morango.&lt;/p&gt;","seed":{"parameters":[],"calculated":[{"name":"0-A1","label":"{{function}}","function":"{{Q1}}/100"}]},"algorithm":{"name":"calculateOperation","params":{"method":"equivLiteral","keyboard":"INTERMEDIATE"}}},{"id":"step-1","stimulus":"&lt;p&gt;Quantos decagramas de morango foram comprados?&lt;/p&gt;","template":"&lt;p&gt;Foram comprados &lt;span class=\"no-break\"&gt;{{response}} dag.&lt;/span&gt;&lt;/p&gt;","seed":{"calculated":[{"name":"1-A2","label":"{{function}}","function":"{{Q1}}"}]},"algorithm":{"name":"calculateOperation","params":{"method":"equivLiteral","keyboard":"INTERMEDIATE"}}},{"id":"step-2","stimulus":"&lt;p&gt;O que pede o enunciado?&lt;/p&gt;","seed":{"calculated":[{"name":"2-A1","label":"&lt;p&gt;Converter decagramas para gramas.&lt;/p&gt;","incorrect":true},{"name":"2-A2","label":"&lt;p&gt;Converter gramas para quilogramas.&lt;/p&gt;","incorrect":true},{"name":"2-A3","label":"&lt;p&gt;Converter decagramas para quilogramas.&lt;/p&gt;"}]},"algorithm":{"name":"trueFalse","template":"Multiple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quilogramas de morango foram comprados.&lt;/p&gt;","template":"&lt;p style=\"text-align: center\"&gt;{{Q1}} dag = {{Q1}} : 100 = {{response}} kg&lt;/p&gt;","seed":{"calculated":[{"name":"4-A1","label":"{{function}}","function":"{{Q1}}/100"}]},"algorithm":{"name":"calculateOperation","params":{"method":"equivSymbolic","decimalPlaces":2,"keyboard":"INTERMEDIATE"}}}]}</v>
      </c>
      <c r="AA409" s="11" t="s">
        <v>2064</v>
      </c>
      <c r="AB409" s="14" t="str">
        <f t="shared" si="2"/>
        <v>M4-MyM-2b-A-3</v>
      </c>
      <c r="AC409" s="14" t="str">
        <f t="shared" si="3"/>
        <v>M4-MyM-2b-A-3-BR</v>
      </c>
      <c r="AD409" s="7" t="s">
        <v>261</v>
      </c>
      <c r="AE409" s="16"/>
      <c r="AF409" s="16" t="s">
        <v>46</v>
      </c>
      <c r="AG409" s="7"/>
    </row>
    <row r="410" ht="75.0" customHeight="1">
      <c r="A410" s="9" t="s">
        <v>2065</v>
      </c>
      <c r="B410" s="12" t="s">
        <v>2066</v>
      </c>
      <c r="C410" s="9" t="s">
        <v>34</v>
      </c>
      <c r="D410" s="10" t="s">
        <v>35</v>
      </c>
      <c r="E410" s="9"/>
      <c r="F410" s="24" t="s">
        <v>2067</v>
      </c>
      <c r="G410" s="24"/>
      <c r="H410" s="24"/>
      <c r="I410" s="16" t="s">
        <v>84</v>
      </c>
      <c r="J410" s="16" t="s">
        <v>1361</v>
      </c>
      <c r="K410" s="24" t="s">
        <v>2068</v>
      </c>
      <c r="L410" s="24"/>
      <c r="M410" s="16" t="s">
        <v>41</v>
      </c>
      <c r="N410" s="24" t="s">
        <v>1934</v>
      </c>
      <c r="O410" s="24" t="s">
        <v>1934</v>
      </c>
      <c r="P410" s="24"/>
      <c r="Q410" s="24"/>
      <c r="R410" s="24"/>
      <c r="S410" s="24"/>
      <c r="T410" s="24"/>
      <c r="U410" s="24"/>
      <c r="V410" s="24"/>
      <c r="W410" s="23"/>
      <c r="X410" s="16"/>
      <c r="Y410" s="9" t="s">
        <v>1867</v>
      </c>
      <c r="Z410" s="13" t="str">
        <f t="shared" si="1"/>
        <v>{"id":"M4-MyM-2c-I-1-BR","stimulus":"&lt;p&gt;Arraste e ordene as seguintes medidas de massa da maior para a menor.&lt;/p&gt;","template":"&lt;p style=\"text-align:center;\"&gt;{{response}} &gt; {{response}} &gt; {{response}}&lt;/p&gt;","feedback":"&lt;p&gt;Como as medidas estão expressas na mesma unidade, basta comparar os números a partir dos algarismos à esquerda.&lt;/p&gt;","hint":"&lt;p&gt;Como as medidas estão expressas na mesma unidade, basta comparar os números a partir dos algarismos à esquerda.&lt;/p&gt;","seed":{"parameters":[{"name":"Q1","label":null,"min":1,"max":100,"step":1},{"name":"Q2","label":null,"min":1,"max":100,"step":1},{"name":"Q3","label":null,"min":1,"max":100,"step":1},{"name":"Q9","label":null,"list":["mg","dg","cg","g","dag","hg","kg"]}],"calculated":[{"name":"A1","label":"{{function}} {{Q9}}","function":"math.max({{Q1}}, {{Q2}}, {{Q3}})"},{"name":"A2","label":"{{function}} {{Q9}}","function":"Lemonlib.round({{Q1}}+{{Q2}}+{{Q3}}-math.min({{Q1}}, {{Q2}}, {{Q3}})-math.max({{Q1}}, {{Q2}}, {{Q3}}), 2)"},{"name":"A3","label":"{{function}} {{Q9}}","function":"math.min({{Q1}}, {{Q2}}, {{Q3}})"}],"uniques":true},"algorithm":{"name":"calculateOperation","template":"Cloze with drag &amp; drop","params":{"keyboard":"INTERMEDIATE"}}}</v>
      </c>
      <c r="AA410" s="12" t="s">
        <v>2069</v>
      </c>
      <c r="AB410" s="14" t="str">
        <f t="shared" si="2"/>
        <v>M4-MyM-2c-I-1</v>
      </c>
      <c r="AC410" s="14" t="str">
        <f t="shared" si="3"/>
        <v>M4-MyM-2c-I-1-BR</v>
      </c>
      <c r="AD410" s="7" t="s">
        <v>261</v>
      </c>
      <c r="AE410" s="16"/>
      <c r="AF410" s="16" t="s">
        <v>46</v>
      </c>
      <c r="AG410" s="16"/>
    </row>
    <row r="411" ht="75.0" customHeight="1">
      <c r="A411" s="9" t="s">
        <v>2065</v>
      </c>
      <c r="B411" s="12" t="s">
        <v>2066</v>
      </c>
      <c r="C411" s="9" t="s">
        <v>48</v>
      </c>
      <c r="D411" s="10" t="s">
        <v>35</v>
      </c>
      <c r="E411" s="9"/>
      <c r="F411" s="24" t="s">
        <v>2070</v>
      </c>
      <c r="G411" s="24"/>
      <c r="H411" s="24"/>
      <c r="I411" s="16" t="s">
        <v>84</v>
      </c>
      <c r="J411" s="16" t="s">
        <v>1361</v>
      </c>
      <c r="K411" s="24" t="s">
        <v>2071</v>
      </c>
      <c r="L411" s="24" t="s">
        <v>2072</v>
      </c>
      <c r="M411" s="16" t="s">
        <v>367</v>
      </c>
      <c r="N411" s="43"/>
      <c r="O411" s="43"/>
      <c r="P411" s="24"/>
      <c r="Q411" s="24"/>
      <c r="R411" s="24"/>
      <c r="S411" s="11" t="s">
        <v>2073</v>
      </c>
      <c r="T411" s="24" t="s">
        <v>2074</v>
      </c>
      <c r="U411" s="24" t="s">
        <v>2075</v>
      </c>
      <c r="V411" s="11" t="s">
        <v>2076</v>
      </c>
      <c r="W411" s="23"/>
      <c r="X411" s="16"/>
      <c r="Y411" s="9" t="s">
        <v>1867</v>
      </c>
      <c r="Z411" s="13" t="str">
        <f t="shared" si="1"/>
        <v>{
    "id": "M4-MyM-2c-E-1-BR",
    "seed": {
        "parameters": [
            {
                "name": "Q1",
                "label": null,
                "min": 1,
                "max": 100,
                "step": 1
            },
            {
                "name": "Q2",
                "label": null,
                "min": 1,
                "max": 100,
                "step": 1
            },
            {
                "name": "Q3",
                "label": null,
                "min": 1,
                "max": 100,
                "step": 1
            },
            {
                "name": "Q4",
                "label": null,
                "min": 1,
                "max": 100,
                "step": 1
            }
        ],
        "uniques": true
    },
    "scaffolding": [
        {
            "id": "step-0",
            "stimulus": "&lt;p&gt;Arraste e ordene as seguintes medidas de massa da menor para a maior. Coloque-as de cima para baixo.&lt;/p&gt;",
            "seed": {
                "parameters": [],
                "calculated": [
                    {
                        "name": "T1",
                        "label": "{{function}}",
                        "function": "{{Q1}}*100",
                        "temp": true
                    },
                    {
                        "name": "T2",
                        "label": "{{function}}",
                        "function": "{{Q2}}*10",
                        "temp": true
                    },
                    {
                        "name": "T4",
                        "label": "{{function}}",
                        "function": "{{Q4}}/10",
                        "temp": true
                    },
                    {
                        "name": "A1",
                        "label": "{{T1}} cg",
                        "function": "{{Q1}}"
                    },
                    {
                        "name": "A2",
                        "label": "{{T2}} cg",
                        "function": "{{Q2}}"
                    },
                    {
                        "name": "A3",
                        "label": "{{Q3}} g",
                        "function": "{{Q3}}"
                    },
                    {
                        "name": "A4",
                        "label": "{{T4}} dag",
                        "function": "{{Q4}}"
                    }
                ]
            },
            "algorithm": {
                "name": "orderNumbers",
                "params": {
                    "order": "asc"
                }
            }
        },
        {
            "id": "step-1",
            "stimulus": "&lt;p&gt;O que pede o enunciado?&lt;/p&gt;",
            "seed": {
                "calculated": [
                    {
                        "name": "1-A1",
                        "label": "&lt;p&gt;Ordenar as medidas de massa da maior para a menor.&lt;/p&gt;",
                        "incorrect": true
                    },
                    {
                        "name": "1-A2",
                        "label": "&lt;p&gt;Ordenar as medidas de massa da menor para a maior.&lt;/p&gt;"
                    },
                    {
                        "name": "1-A3",
                        "label": "&lt;p&gt;Encontrar a medida de massa mais pesada.&lt;/p&gt;",
                        "incorrect": true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src=\"https://blueberry-assets.oneclick.es/M4_MyM_2c_1.svg\" width=\"450\"&gt;&lt;/img&gt;&lt;/div&gt;"
                    },
                    {
                        "name": "2-A2",
                        "label": "&lt;div style=\"display:flex; justify-content:center;\"&gt;&lt;img src=\"https://blueberry-assets.oneclick.es/M4_MyM_2c_2.svg\" width=\"450\"&gt;&lt;/img&gt;&lt;/div&gt;",
                        "incorrect": true
                    },
                    {
                        "name": "2-A2",
                        "label": "&lt;div style=\"display:flex; justify-content:center;\"&gt;&lt;img src=\"https://blueberry-assets.oneclick.es/M4_MyM_2c_3.svg\" width=\"450\"&gt;&lt;/img&gt;&lt;/div&gt;",
                        "incorrect": true
                    }
                ]
            },
            "algorithm": {
                "name": "trueFalse",
                "template": "Multiple choice – standard",
                "params": {
                    "countCorrect": 1,
                    "countIncorrect": 2,
                    "showCheckIcon": true,
                    "columns": 1
                }
            }
        },
        {
            "id": "step-3",
            "stimulus": "&lt;p&gt;Com a ajuda da tabela de conversão acima, converta todas as medidas para gramas.&lt;/p&gt;",
            "template": "&lt;p style=\"text-align: center\"&gt;{{T1}} cg = {{T1}} : 100 = {{response}} g&lt;/p&gt;&lt;p style=\"text-align: center\"&gt;{{T2}} dg = {{T2}} : 10 = {{response}} g&lt;/p&gt;&lt;p style=\"text-align: center\"&gt;{{Q3}} g&lt;/p&gt;&lt;p style=\"text-align: center\"&gt;{{T4}} dag = {{T4}} × 10 = {{response}} g&lt;/p&gt;",
            "seed": {
                "calculated": [
                    {
                        "name": "T1",
                        "function": "{{Q1}}*100",
                        "temp": true
                    },
                    {
                        "name": "T2",
                        "function": "{{Q2}}*10",
                        "temp": true
                    },
                    {
                        "name": "T4",
                        "function": "{{Q4}}/10",
                        "temp": true
                    },
                    {
                        "name": "3-A1",
                        "label": "{{function}}",
                        "function": "{{Q1}}"
                    },
                    {
                        "name": "3-A2",
                        "label": "{{function}}",
                        "function": "{{Q2}}"
                    },
                    {
                        "name": "3-A3",
                        "label": "{{function}}",
                        "function": "{{Q4}}"
                    }
                ]
            },
            "algorithm": {
                "name": "calculateOperation",
                "params": {
                    "method": "equivLiteral",
                    "keyboard": "NUMERICAL"
                }
            }
        },
        {
            "id": "step-4",
            "stimulus": "&lt;p&gt;Com os resultados acima, arraste e ordene as medidas de massa da menor para a maior. Coloque-as de cima para baixo.&lt;/p&gt;",
            "seed": {
                "parameters": [],
                "calculated": [
                    {
                        "name": "T1",
                        "label": "{{function}}",
                        "function": "{{Q1}}*100",
                        "temp": true
                    },
                    {
                        "name": "T2",
                        "label": "{{function}}",
                        "function": "{{Q2}}*10",
                        "temp": true
                    },
                    {
                        "name": "T4",
                        "label": "{{function}}",
                        "function": "{{Q4}}/10",
                        "temp": true
                    },
                    {
                        "name": "A1",
                        "label": "{{T1}} cg = {{Q1}} g ",
                        "function": "{{Q1}}"
                    },
                    {
                        "name": "A2",
                        "label": "{{T2}} dg = {{Q2}} g",
                        "function": "{{Q2}}"
                    },
                    {
                        "name": "A3",
                        "label": "{{Q3}} g",
                        "function": "{{Q3}}"
                    },
                    {
                        "name": "A4",
                        "label": "{{T4}} dag = {{Q4}} g",
                        "function": "{{Q4}}"
                    }
                ]
            },
            "algorithm": {
                "name": "orderNumbers",
                "params": {
                    "order": "asc"
                }
            }
        }
    ]
}</v>
      </c>
      <c r="AA411" s="11" t="s">
        <v>2077</v>
      </c>
      <c r="AB411" s="14" t="str">
        <f t="shared" si="2"/>
        <v>M4-MyM-2c-E-1</v>
      </c>
      <c r="AC411" s="14" t="str">
        <f t="shared" si="3"/>
        <v>M4-MyM-2c-E-1-BR</v>
      </c>
      <c r="AD411" s="7" t="s">
        <v>261</v>
      </c>
      <c r="AE411" s="16"/>
      <c r="AF411" s="16" t="s">
        <v>46</v>
      </c>
      <c r="AG411" s="16"/>
    </row>
    <row r="412" ht="75.0" customHeight="1">
      <c r="A412" s="9" t="s">
        <v>2065</v>
      </c>
      <c r="B412" s="12" t="s">
        <v>2066</v>
      </c>
      <c r="C412" s="9" t="s">
        <v>67</v>
      </c>
      <c r="D412" s="7" t="s">
        <v>35</v>
      </c>
      <c r="E412" s="9"/>
      <c r="F412" s="11" t="s">
        <v>2078</v>
      </c>
      <c r="G412" s="44" t="s">
        <v>2079</v>
      </c>
      <c r="H412" s="24"/>
      <c r="I412" s="16" t="s">
        <v>84</v>
      </c>
      <c r="J412" s="16" t="s">
        <v>92</v>
      </c>
      <c r="K412" s="11" t="s">
        <v>2080</v>
      </c>
      <c r="L412" s="11" t="s">
        <v>2081</v>
      </c>
      <c r="M412" s="16" t="s">
        <v>367</v>
      </c>
      <c r="N412" s="43"/>
      <c r="O412" s="43"/>
      <c r="P412" s="24"/>
      <c r="Q412" s="24"/>
      <c r="R412" s="24"/>
      <c r="S412" s="11" t="s">
        <v>2082</v>
      </c>
      <c r="T412" s="24" t="s">
        <v>2083</v>
      </c>
      <c r="U412" s="11" t="s">
        <v>2074</v>
      </c>
      <c r="V412" s="11" t="s">
        <v>2084</v>
      </c>
      <c r="W412" s="11" t="s">
        <v>2085</v>
      </c>
      <c r="X412" s="16"/>
      <c r="Y412" s="9" t="s">
        <v>1867</v>
      </c>
      <c r="Z412" s="13" t="str">
        <f t="shared" si="1"/>
        <v>{"id":"M4-MyM-2c-A-1-BR","seed":{"parameters":[{"name":"Q1","label":null,"max":100,"min":999,"step":1},{"name":"Q2","label":null,"max":100,"min":999,"step":1}],"uniques":true},"scaffolding":[{"id":"step-0","stimulus":"&lt;p&gt;Uma equipe de cientistas acaba de coletar dois meteoritos que caíram no oceano. Um pesa {{T1}} dag e o outro {{T2}} dg. Quantos gramas pesa o mais leve entre os dois?&lt;/p&gt;","template":"&lt;p&gt;O meteorito de menor massa pesa {{response}} g.&lt;/p&gt;","seed":{"calculated":[{"name":"T1","function":"{{Q1}}/10","temp":true},{"name":"T2","function":"{{Q2}}*10","temp":true},{"name":"A1","label":"math.min({{Q1}}, {{Q2}})","function":"math.min({{Q1}}, {{Q2}})"}]},"algorithm":{"name":"calculateOperation","params":{"method":"equivLiteral","keyboard":"INTERMEDIATE"}}},{"id":"step-1","stimulus":"&lt;p&gt;Quanto pesa cada meteorito?&lt;/p&gt;","template":"&lt;p&gt;O primeiro pesa {{response}} dag e o segundo pesa {{response}} dg.&lt;/p&gt;","seed":{"calculated":[{"name":"T1","function":"{{Q1}}/10","temp":true},{"name":"T2","function":"{{Q2}}*10","temp":true},{"name":"A1","label":"{{T1}}","function":"{{T1}}"},{"name":"A2","label":"{{T2}}","function":"{{T2}}"}]},"algorithm":{"name":"calculateOperation","params":{"method":"equivLiteral","keyboard":"INTERMEDIATE"}}},{"id":"step-2","stimulus":"&lt;p&gt;O que pede o enunciado?&lt;/p&gt;","seed":{"calculated":[{"name":"2-A1","label":"&lt;p&gt;Indicar a massa em gramas do meteorito menos pesado.&lt;/p&gt;"},{"name":"2-A2","label":"&lt;p&gt;Indicar a massa em gramas do meteorito mais pesado.&lt;/p&gt;","incorrect":true},{"name":"2-A3","label":"&lt;p&gt;Indicar a massa total em gramas dos dois meteoritos.&lt;/p&gt;","incorrect":true}]},"algorithm":{"name":"trueFalse","template":"Multiple choice – standard"}},{"id":"step-3","stimulus":"&lt;p&gt;Para ordenar as diferentes medidas, elas devem estar expressas na mesma unidade. Em qual tabela estão as conversões de unidades corretas?&lt;/p&gt;","seed":{"calculated":[{"name":"2-A1","label":"&lt;div style=\"display:flex; justify-content:center;\"&gt;&lt;img src=\"https://blueberry-assets.oneclick.es/M4_MyM_2c_1.svg\" width=\"450\"&gt;&lt;/img&gt;&lt;/div&gt;"},{"name":"2-A2","label":"&lt;div style=\"display:flex; justify-content:center;\"&gt;&lt;img src=\"https://blueberry-assets.oneclick.es/M4_MyM_2c_2.svg\" width=\"450\"&gt;&lt;/img&gt;&lt;/div&gt;","incorrect":true},{"name":"2-A2","label":"&lt;div style=\"display:flex; justify-content:center;\"&gt;&lt;img src=\"https://blueberry-assets.oneclick.es/M4_MyM_2c_3.svg\" width=\"450\"&gt;&lt;/img&gt;&lt;/div&gt;","incorrect":true}]},"algorithm":{"name":"trueFalse","template":"Multiple choice – standard"}},{"id":"step-4","stimulus":"&lt;p&gt;Com a ajuda da tabela de conversões acima, calcule quantas gramas pesa cada meteorito.&lt;/p&gt;","template":"&lt;p style=\"text-align: center\"&gt;{{T1}} dag = {{T1}} dag × 10 = {{response}} g&lt;/p&gt;&lt;p style=\"text-align: center\"&gt;{{T2}} dg = {{T2}} dg : 10 = {{response}} g&lt;/p&gt;","seed":{"calculated":[{"name":"T1","function":"{{Q1}}/10","temp":true},{"name":"T2","function":"{{Q2}}*10","temp":true},{"name":"3-A1","label":"{{Q1}}","function":"{{Q1}}"},{"name":"3-A2","label":"{{Q2}}","function":"{{Q2}}"}]},"algorithm":{"name":"calculateOperation","params":{"method":"equivLiteral","keyboard":"INTERMEDIATE"}}},{"id":"step-5","stimulus":"&lt;p&gt;Selecione, portanto, qual meteorito é o mais leve.&lt;/p&gt;","seed":{"calculated":[{"name":"T3","function":"math.min({{Q1}}, {{Q2}})","temp":true},{"name":"T4","function":"math.max({{Q1}}, {{Q2}})","temp":true},{"name":"A1","label":"&lt;p&gt;O meteorito de {{T3}} g.&lt;/p&gt;"},{"name":"A2","label":"&lt;p&gt;O meteorito de {{T4}} g.&lt;/p&gt;","incorrect":true}]},"algorithm":{"name":"trueFalse","template":"Multiple choice – standard"}}]}</v>
      </c>
      <c r="AA412" s="11" t="s">
        <v>2086</v>
      </c>
      <c r="AB412" s="14" t="str">
        <f t="shared" si="2"/>
        <v>M4-MyM-2c-A-1</v>
      </c>
      <c r="AC412" s="14" t="str">
        <f t="shared" si="3"/>
        <v>M4-MyM-2c-A-1-BR</v>
      </c>
      <c r="AD412" s="7" t="s">
        <v>261</v>
      </c>
      <c r="AE412" s="7" t="s">
        <v>341</v>
      </c>
      <c r="AF412" s="16" t="s">
        <v>46</v>
      </c>
      <c r="AG412" s="16"/>
    </row>
    <row r="413" ht="75.0" customHeight="1">
      <c r="A413" s="9" t="s">
        <v>2065</v>
      </c>
      <c r="B413" s="12" t="s">
        <v>2066</v>
      </c>
      <c r="C413" s="9" t="s">
        <v>67</v>
      </c>
      <c r="D413" s="10" t="s">
        <v>35</v>
      </c>
      <c r="E413" s="9"/>
      <c r="F413" s="11" t="s">
        <v>2087</v>
      </c>
      <c r="G413" s="11" t="s">
        <v>1489</v>
      </c>
      <c r="H413" s="24"/>
      <c r="I413" s="16" t="s">
        <v>37</v>
      </c>
      <c r="J413" s="16" t="s">
        <v>591</v>
      </c>
      <c r="K413" s="24" t="s">
        <v>2088</v>
      </c>
      <c r="L413" s="11" t="s">
        <v>2089</v>
      </c>
      <c r="M413" s="16" t="s">
        <v>367</v>
      </c>
      <c r="N413" s="43"/>
      <c r="O413" s="43"/>
      <c r="P413" s="24"/>
      <c r="Q413" s="24"/>
      <c r="R413" s="24"/>
      <c r="S413" s="24" t="s">
        <v>2090</v>
      </c>
      <c r="T413" s="11" t="s">
        <v>2074</v>
      </c>
      <c r="U413" s="11" t="s">
        <v>2091</v>
      </c>
      <c r="V413" s="11" t="s">
        <v>2092</v>
      </c>
      <c r="W413" s="23"/>
      <c r="X413" s="16"/>
      <c r="Y413" s="9" t="s">
        <v>1867</v>
      </c>
      <c r="Z413" s="13" t="str">
        <f t="shared" si="1"/>
        <v>{"id":"M4-MyM-2c-A-2-BR","seed":{"parameters":[{"name":"Q1","label":null,"max":100,"min":1000,"step":50},{"name":"Q2","label":null,"max":100,"min":1000,"step":50},{"name":"N1","list":["lombo","mortadela","salame","queijo","rosbife"]},{"name":"N2","list":["lombo","mortadela","salame","queijo","rosbife"]}],"uniques":true},"scaffolding":[{"id":"step-0","stimulus":"&lt;p&gt;Victor comprou as seguintes quantidades de frios em uma padaria. Arraste as medidas para as lacunas correspondente para completar a seguinte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drop","params":{"keyboard":"NUMERICAL"}}},{"id":"step-1","stimulus":"&lt;p&gt;O que pede o enunciado?&lt;/p&gt;","seed":{"calculated":[{"name":"2-A1","label":"&lt;p&gt;Ordenar as massas de frios da menor para a maior.&lt;/p&gt;"},{"name":"2-A2","label":"&lt;p&gt;Ordenar as massas de frios da maior para a menor.&lt;/p&gt;","incorrect":true}]},"algorithm":{"name":"trueFalse","template":"Multiple choice – standard"}},{"id":"step-2","stimulus":"&lt;p&gt;Para ordenar as diferentes medidas, elas devem estar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decigramas para gramas.&lt;/p&gt;","template":"&lt;p style=\"text-align: center\"&gt;{{T2}} dg = {{T2}} : 10 = {{response}} g&lt;/p&gt;","seed":{"calculated":[{"name":"T2","function":"math.max({{Q1}}, {{Q2}})*10","temp":true},{"name":"3-A1","label":"math.max({{Q1}}, {{Q2}})","function":"math.max({{Q1}}, {{Q2}})"}]},"algorithm":{"name":"calculateOperation","params":{"method":"equivLiteral","keyboard":"NUMERICAL"}}},{"id":"step-4","stimulus":"&lt;p&gt;Agora, arraste as medidas em gramas dos frios até o espaço correspondente para completar a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v>
      </c>
      <c r="AA413" s="11" t="s">
        <v>2093</v>
      </c>
      <c r="AB413" s="14" t="str">
        <f t="shared" si="2"/>
        <v>M4-MyM-2c-A-2</v>
      </c>
      <c r="AC413" s="14" t="str">
        <f t="shared" si="3"/>
        <v>M4-MyM-2c-A-2-BR</v>
      </c>
      <c r="AD413" s="7" t="s">
        <v>261</v>
      </c>
      <c r="AE413" s="7" t="s">
        <v>341</v>
      </c>
      <c r="AF413" s="16" t="s">
        <v>46</v>
      </c>
      <c r="AG413" s="16"/>
    </row>
    <row r="414" ht="75.0" customHeight="1">
      <c r="A414" s="9" t="s">
        <v>2065</v>
      </c>
      <c r="B414" s="12" t="s">
        <v>2066</v>
      </c>
      <c r="C414" s="9" t="s">
        <v>67</v>
      </c>
      <c r="D414" s="7" t="s">
        <v>35</v>
      </c>
      <c r="E414" s="9"/>
      <c r="F414" s="11" t="s">
        <v>2094</v>
      </c>
      <c r="G414" s="24"/>
      <c r="H414" s="24"/>
      <c r="I414" s="16" t="s">
        <v>37</v>
      </c>
      <c r="J414" s="16" t="s">
        <v>1361</v>
      </c>
      <c r="K414" s="24" t="s">
        <v>2095</v>
      </c>
      <c r="L414" s="24" t="s">
        <v>2096</v>
      </c>
      <c r="M414" s="16" t="s">
        <v>367</v>
      </c>
      <c r="N414" s="43"/>
      <c r="O414" s="43"/>
      <c r="P414" s="24"/>
      <c r="Q414" s="24"/>
      <c r="R414" s="24"/>
      <c r="S414" s="11" t="s">
        <v>2097</v>
      </c>
      <c r="T414" s="11" t="s">
        <v>2074</v>
      </c>
      <c r="U414" s="11" t="s">
        <v>2098</v>
      </c>
      <c r="V414" s="11" t="s">
        <v>2099</v>
      </c>
      <c r="W414" s="23"/>
      <c r="X414" s="16"/>
      <c r="Y414" s="9" t="s">
        <v>1867</v>
      </c>
      <c r="Z414" s="13" t="str">
        <f t="shared" si="1"/>
        <v>{"id":"M4-MyM-2c-A-3-BR","seed":{"parameters":[{"name":"Q1","label":null,"max":38,"min":50,"step":1},{"name":"Q2","label":null,"max":38,"min":50,"step":1},{"name":"Q3","label":null,"max":38,"min":50,"step":1}],"uniques":true},"scaffolding":[{"id":"step-0","stimulus":"&lt;p&gt;Um médico pesou três irmãos durante uma consulta médica. Arraste e ordene as medidas dos pesos do maior para o menor. Coloque-os de cima para baixo.&lt;/p&gt;","seed":{"calculated":[{"name":"T1","function":"{{Q2}}*10","temp":true},{"name":"T2","function":"{{Q3}}*100","temp":true},{"name":"A1","label":"Maria: {{Q1}} kg","function":"{{Q1}}"},{"name":"A2","label":"Manoela: {{T1}} hg","function":"{{Q2}}"},{"name":"A3","label":"Andressa: {{T2}} dag","function":"{{Q3}}"}]},"algorithm":{"name":"orderNumbers","params":{"order":"desc"}}},{"id":"step-1","stimulus":"&lt;p&gt;O que pede o enunciado?&lt;/p&gt;","seed":{"calculated":[{"name":"2-A1","label":"&lt;p&gt;Ordenar as massas dos três irmãos da maior para a menor.&lt;/p&gt;"},{"name":"2-A2","label":"&lt;p&gt;Ordenar as massas dos três irmãos da menor para a maior.&lt;/p&gt;","incorrect":true}]},"algorithm":{"name":"trueFalse","template":"Multiple choice – standard"}},{"id":"step-2","stimulus":"&lt;p&gt;Para ordenar as diferentes medidas, elas devem ser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todas as massas para quilogramas.&lt;/p&gt;","template":"&lt;p style=\"text-align: center\"&gt;{{Q1}} kg&lt;/p&gt;&lt;p style=\"text-align: center\"&gt;{{T1}} hg = {{T1}} : 10 = {{response}} kg&lt;/p&gt;&lt;p style=\"text-align: center\"&gt;{{T2}} dag = {{T2}} : 100 = {{response}} kg&lt;/p&gt;","seed":{"calculated":[{"name":"T1","function":"{{Q2}}*10","temp":true},{"name":"T2","function":"{{Q3}}*100","temp":true},{"name":"3-A1","label":"{{Q2}}","function":"{{Q2}}"},{"name":"3-A2","label":"{{Q3}}","function":"{{Q3}}"}]},"algorithm":{"name":"calculateOperation","params":{"method":"equivLiteral","keyboard":"NUMERICAL"}}},{"id":"step-4","stimulus":"&lt;p&gt;Com os resultados anteriores, arraste e ordene as medidas de massa dos irmãos da maior para a menor. Coloque-as de cima para baixo.&lt;/p&gt;","seed":{"calculated":[{"name":"T1","function":"{{Q2}}*10","temp":true},{"name":"T2","function":"{{Q3}}*100","temp":true},{"name":"A1","label":"Maria: {{Q1}} kg","function":"{{Q1}}"},{"name":"A2","label":"Manoela: {{T1}} hg = {{Q2}} kg","function":"{{Q2}}"},{"name":"A3","label":"Andressa: {{T2}} dag = {{Q3}} kg","function":"{{Q3}}"}]},"algorithm":{"name":"orderNumbers","params":{"order":"desc"}}}]}</v>
      </c>
      <c r="AA414" s="11" t="s">
        <v>2100</v>
      </c>
      <c r="AB414" s="14" t="str">
        <f t="shared" si="2"/>
        <v>M4-MyM-2c-A-3</v>
      </c>
      <c r="AC414" s="14" t="str">
        <f t="shared" si="3"/>
        <v>M4-MyM-2c-A-3-BR</v>
      </c>
      <c r="AD414" s="7" t="s">
        <v>261</v>
      </c>
      <c r="AE414" s="7" t="s">
        <v>341</v>
      </c>
      <c r="AF414" s="16" t="s">
        <v>46</v>
      </c>
      <c r="AG414" s="16"/>
    </row>
    <row r="415" ht="75.0" customHeight="1">
      <c r="A415" s="9" t="s">
        <v>2101</v>
      </c>
      <c r="B415" s="12" t="s">
        <v>2102</v>
      </c>
      <c r="C415" s="9" t="s">
        <v>34</v>
      </c>
      <c r="D415" s="10" t="s">
        <v>35</v>
      </c>
      <c r="E415" s="9"/>
      <c r="F415" s="11" t="s">
        <v>2103</v>
      </c>
      <c r="G415" s="12"/>
      <c r="H415" s="12"/>
      <c r="I415" s="9" t="s">
        <v>84</v>
      </c>
      <c r="J415" s="9" t="s">
        <v>853</v>
      </c>
      <c r="K415" s="12" t="s">
        <v>2104</v>
      </c>
      <c r="L415" s="12"/>
      <c r="M415" s="9" t="s">
        <v>41</v>
      </c>
      <c r="N415" s="24" t="s">
        <v>2105</v>
      </c>
      <c r="O415" s="11" t="s">
        <v>2106</v>
      </c>
      <c r="P415" s="23"/>
      <c r="Q415" s="16"/>
      <c r="R415" s="23"/>
      <c r="S415" s="23"/>
      <c r="T415" s="23"/>
      <c r="U415" s="23"/>
      <c r="V415" s="23"/>
      <c r="W415" s="23"/>
      <c r="X415" s="16"/>
      <c r="Y415" s="9" t="s">
        <v>1867</v>
      </c>
      <c r="Z415" s="13" t="str">
        <f t="shared" si="1"/>
        <v>{"id":"M4-MyM-3a-I-1-BR","stimulus":"&lt;p&gt;Selecione as afirmações corretas.&lt;/p&gt;","hint":"&lt;p&gt;1 kl = 1 000 l e 1 l = 1 000 ml&lt;/p&gt;","feedback":"&lt;p&gt;1 kl equivale a 1 000 l e 1 l equivale a 1 000 ml.&lt;/p&gt;","seed":{"parameters":[{"name":"Q1","label":null,"min":10,"max":30,"step":5},{"name":"Q2","label":null,"list":["l","dal","hl","kl","ml"]},{"name":"Q3","label":null,"min":5,"max":30,"step":5},{"name":"Q4","label":null,"list":["l","dal","hl","kl","ml"]},{"name":"Q5","label":null,"min":100,"max":200,"step":5},{"name":"Q6","label":null,"list":["ml","dl","cl","kl"]},{"name":"Q7","label":null,"min":5,"max":20,"step":1},{"name":"Q8","label":null,"list":["ml","dl","cl","kl"]}],"calculated":[{"name":"A1","label":"Uma garrafa de água mineral tem uma capacidade de 50 cl.","function":""},{"name":"A2","label":"Um copo tem capacidade de 25 cl.","function":""},{"name":"A3","label":"Uma banheira tem uma capacidade de 150 l.","function":""},{"name":"A4","label":"Um galão água mineral tem capacidade de 20 l.","function":""},{"name":"A5","label":"Uma garrafa de água mineral tem capacidade de {{Q1}} {{Q2}}.","function":"","incorrect":true,"feedback":"&lt;p&gt;A capacidade de uma garrafa de água mineral é geralmente entre 0.75 l e 2 l.&lt;/p&gt;"},{"name":"A6","label":"Um copo tem capacidade de {{Q3}} {{Q4}}.","function":"","incorrect":true,"feedback":"&lt;p&gt;A capacidade de um copo é geralmente cerca de 250 ml.&lt;/p&gt;"},{"name":"A7","label":"Uma banheira tem uma capacidade de {{Q5}} {{Q6}}.","function":"","incorrect":true,"feedback":"&lt;p&gt;A capacidade de uma banheira geralmente é maior que 100 l.&lt;/p&gt;"},{"name":"A8","label":"Um galão de água mineral tem capacidade de {{Q7}} {{Q8}}.","function":"","incorrect":true,"feedback":"&lt;p&gt;A capacidade de um galão de água mineral é geralmente entre 5 l e 20 l.&lt;/p&gt;"}],"uniques":true},"algorithm":{"name":"trueFalse","template":"Multiple choice – multiple response","params":{"countCorrect":2,"countIncorrect":1,"showCheckIcon":true}}}</v>
      </c>
      <c r="AA415" s="11" t="s">
        <v>2107</v>
      </c>
      <c r="AB415" s="14" t="str">
        <f t="shared" si="2"/>
        <v>M4-MyM-3a-I-1</v>
      </c>
      <c r="AC415" s="14" t="str">
        <f t="shared" si="3"/>
        <v>M4-MyM-3a-I-1-BR</v>
      </c>
      <c r="AD415" s="7" t="s">
        <v>261</v>
      </c>
      <c r="AE415" s="16"/>
      <c r="AF415" s="16" t="s">
        <v>46</v>
      </c>
      <c r="AG415" s="7"/>
    </row>
    <row r="416" ht="75.0" customHeight="1">
      <c r="A416" s="9" t="s">
        <v>2101</v>
      </c>
      <c r="B416" s="12" t="s">
        <v>2102</v>
      </c>
      <c r="C416" s="9" t="s">
        <v>48</v>
      </c>
      <c r="D416" s="10" t="s">
        <v>35</v>
      </c>
      <c r="E416" s="9"/>
      <c r="F416" s="11" t="s">
        <v>2108</v>
      </c>
      <c r="G416" s="8" t="s">
        <v>2109</v>
      </c>
      <c r="H416" s="12"/>
      <c r="I416" s="9" t="s">
        <v>84</v>
      </c>
      <c r="J416" s="9" t="s">
        <v>591</v>
      </c>
      <c r="K416" s="12" t="s">
        <v>2110</v>
      </c>
      <c r="L416" s="12" t="s">
        <v>2111</v>
      </c>
      <c r="M416" s="9" t="s">
        <v>41</v>
      </c>
      <c r="N416" s="12" t="s">
        <v>2105</v>
      </c>
      <c r="O416" s="11" t="s">
        <v>2112</v>
      </c>
      <c r="P416" s="23"/>
      <c r="Q416" s="16"/>
      <c r="R416" s="23"/>
      <c r="S416" s="23"/>
      <c r="T416" s="23"/>
      <c r="U416" s="23"/>
      <c r="V416" s="23"/>
      <c r="W416" s="23"/>
      <c r="X416" s="16"/>
      <c r="Y416" s="9" t="s">
        <v>1867</v>
      </c>
      <c r="Z416" s="13" t="str">
        <f t="shared" si="1"/>
        <v>{"id":"M4-MyM-3a-E-1-BR","stimulus":"&lt;p&gt;Complete estas frases com a unidade de capacidade adequada. Escreva as unidades na forma abreviada.&lt;/p&gt;","template":"&lt;p&gt;Um balde tem uma capacidade de {{Q1}} {{response}}.&lt;/p&gt;&lt;p&gt;Ana encheu com suco um copo com capacidade de {{Q2}} {{response}}.&lt;/p&gt;&lt;p&gt;Uma gota de água pode ter {{Q3}} {{response}}.&lt;/p&gt;&lt;p&gt;Uma piscina grande tem uma capacidade de {{Q4}} {{response}}.&lt;/p&gt;","hint":"&lt;p&gt;1 kl = 1 000 l e 1 l = 1 000 ml&lt;/p&gt;","feedback":"&lt;p&gt;1 kl equivale a 1 000 l e 1 l equivale a 1 000 ml.&lt;/p&gt;","seed":{"parameters":[{"name":"Q1","label":null,"min":10,"max":16,"step":1},{"name":"Q2","label":null,"min":20,"max":30,"step":1},{"name":"Q3","list":["1","2"]},{"name":"Q4","label":null,"min":20,"max":30,"step":1}],"calculated":[{"name":"A1","label":"l","feedback":"&lt;p&gt;Um balde geralmente tem uma capacidade entre 10 l e 16 l.&lt;/p&gt;"},{"name":"A2","label":"cl","feedback":"&lt;p&gt;Um copo tem uma capacidade aproximada de 20 cl a 30 cl.&lt;/p&gt;"},{"name":"A3","label":"ml","feedback":"&lt;p&gt;Uma gota de água tem aproximadamente 1 ml o 2 ml.&lt;/p&gt;"},{"name":"A4","label":"kl","feedback":"&lt;p&gt;A capacidade de uma piscina grande é de cerca de 25 kl.&lt;/p&gt;"}],"uniques":true},"algorithm":{"name":"calculateOperation","template":"Cloze with drag &amp; drop","params":{"keyboard":"NUMERICAL"}}}</v>
      </c>
      <c r="AA416" s="11" t="s">
        <v>2113</v>
      </c>
      <c r="AB416" s="14" t="str">
        <f t="shared" si="2"/>
        <v>M4-MyM-3a-E-1</v>
      </c>
      <c r="AC416" s="14" t="str">
        <f t="shared" si="3"/>
        <v>M4-MyM-3a-E-1-BR</v>
      </c>
      <c r="AD416" s="7" t="s">
        <v>261</v>
      </c>
      <c r="AE416" s="16"/>
      <c r="AF416" s="16" t="s">
        <v>46</v>
      </c>
      <c r="AG416" s="7"/>
    </row>
    <row r="417" ht="75.0" customHeight="1">
      <c r="A417" s="9" t="s">
        <v>2101</v>
      </c>
      <c r="B417" s="12" t="s">
        <v>2102</v>
      </c>
      <c r="C417" s="9" t="s">
        <v>48</v>
      </c>
      <c r="D417" s="10" t="s">
        <v>35</v>
      </c>
      <c r="E417" s="9"/>
      <c r="F417" s="11" t="s">
        <v>2108</v>
      </c>
      <c r="G417" s="8" t="s">
        <v>2114</v>
      </c>
      <c r="H417" s="12"/>
      <c r="I417" s="9" t="s">
        <v>84</v>
      </c>
      <c r="J417" s="9" t="s">
        <v>591</v>
      </c>
      <c r="K417" s="12" t="s">
        <v>2110</v>
      </c>
      <c r="L417" s="12" t="s">
        <v>2115</v>
      </c>
      <c r="M417" s="9" t="s">
        <v>41</v>
      </c>
      <c r="N417" s="12" t="s">
        <v>2105</v>
      </c>
      <c r="O417" s="11" t="s">
        <v>2116</v>
      </c>
      <c r="P417" s="23"/>
      <c r="Q417" s="16"/>
      <c r="R417" s="23"/>
      <c r="S417" s="23"/>
      <c r="T417" s="23"/>
      <c r="U417" s="23"/>
      <c r="V417" s="23"/>
      <c r="W417" s="23"/>
      <c r="X417" s="16"/>
      <c r="Y417" s="9" t="s">
        <v>1867</v>
      </c>
      <c r="Z417" s="13" t="str">
        <f t="shared" si="1"/>
        <v>{"id":"M4-MyM-3a-E-2-BR","stimulus":"&lt;p&gt;Complete estas frases com a unidade de capacidade adequada. Escreva as unidades na forma abreviada.&lt;/p&gt;","template":"&lt;p&gt;Uma piscina grande tem uma capacidade de {{Q4}} {{response}}.&lt;/p&gt;&lt;p&gt;Ana encheu com suco um copo com capacidade de {{Q2}} {{response}}.&lt;/p&gt;&lt;p&gt;Uma gota de água pode ter {{Q3}} {{response}}.&lt;/p&gt;&lt;p&gt;Um balde tem uma capacidade de {{Q1}} {{response}}.&lt;/p&gt;","hint":"&lt;p&gt;1 kl = 1 000 l e 1 l = 1 000 ml&lt;/p&gt;","feedback":"&lt;p&gt;1 kl equivale a 1 000 l e 1 l equivale a 1 000 ml.&lt;/p&gt;","seed":{"parameters":[{"name":"Q1","label":null,"min":10,"max":16,"step":1},{"name":"Q2","label":null,"min":20,"max":30,"step":1},{"name":"Q3","list":["1","2"]},{"name":"Q4","label":null,"min":20,"max":30,"step":1}],"calculated":[{"name":"A1","label":"kl","feedback":"&lt;p&gt;A capacidade de uma piscina grande é de cerca de 25 kl.&lt;/p&gt;"},{"name":"A2","label":"cl","feedback":"&lt;p&gt;Um copo tem uma capacidade aproximada de 20 cl a 30 cl.&lt;/p&gt;"},{"name":"A3","label":"ml","feedback":"&lt;p&gt;Uma gota de água tem aproximadamente 1 ml ou 2 ml.&lt;/p&gt;"},{"name":"A4","label":"l","feedback":"&lt;p&gt;Um balde geralmente tem uma capacidade entre 10 l e 16 l.&lt;/p&gt;"}],"uniques":true},"algorithm":{"name":"calculateOperation","template":"Cloze with drag &amp; drop","params":{"keyboard":"NUMERICAL"}}}</v>
      </c>
      <c r="AA417" s="11" t="s">
        <v>2117</v>
      </c>
      <c r="AB417" s="14" t="str">
        <f t="shared" si="2"/>
        <v>M4-MyM-3a-E-2</v>
      </c>
      <c r="AC417" s="14" t="str">
        <f t="shared" si="3"/>
        <v>M4-MyM-3a-E-2-BR</v>
      </c>
      <c r="AD417" s="7" t="s">
        <v>261</v>
      </c>
      <c r="AE417" s="16"/>
      <c r="AF417" s="16" t="s">
        <v>46</v>
      </c>
      <c r="AG417" s="7"/>
    </row>
    <row r="418" ht="75.0" customHeight="1">
      <c r="A418" s="9" t="s">
        <v>2101</v>
      </c>
      <c r="B418" s="12" t="s">
        <v>2102</v>
      </c>
      <c r="C418" s="9" t="s">
        <v>48</v>
      </c>
      <c r="D418" s="10" t="s">
        <v>35</v>
      </c>
      <c r="E418" s="9"/>
      <c r="F418" s="11" t="s">
        <v>2108</v>
      </c>
      <c r="G418" s="8" t="s">
        <v>2118</v>
      </c>
      <c r="H418" s="12"/>
      <c r="I418" s="9" t="s">
        <v>84</v>
      </c>
      <c r="J418" s="9" t="s">
        <v>591</v>
      </c>
      <c r="K418" s="12" t="s">
        <v>2110</v>
      </c>
      <c r="L418" s="12" t="s">
        <v>2119</v>
      </c>
      <c r="M418" s="9" t="s">
        <v>41</v>
      </c>
      <c r="N418" s="12" t="s">
        <v>2105</v>
      </c>
      <c r="O418" s="11" t="s">
        <v>2120</v>
      </c>
      <c r="P418" s="23"/>
      <c r="Q418" s="16"/>
      <c r="R418" s="23"/>
      <c r="S418" s="23"/>
      <c r="T418" s="23"/>
      <c r="U418" s="23"/>
      <c r="V418" s="23"/>
      <c r="W418" s="23"/>
      <c r="X418" s="16"/>
      <c r="Y418" s="9" t="s">
        <v>1867</v>
      </c>
      <c r="Z418" s="13" t="str">
        <f t="shared" si="1"/>
        <v>{"id":"M4-MyM-3a-E-3-BR","stimulus":"&lt;p&gt;Complete estas frases com a unidade de capacidade adequada. Escreva as unidades na forma abreviada.&lt;/p&gt;","template":"&lt;p&gt;Uma gota de água pode ter {{Q3}} {{response}}.&lt;/p&gt;&lt;p&gt;Um balde tem uma capacidade de {{Q1}} {{response}}.&lt;/p&gt;&lt;p&gt;Uma piscina grande tem uma capacidade de {{Q4}} {{response}}.&lt;/p&gt;&lt;p&gt;Ana encheu com suco um copo com capacidade de {{Q2}} {{response}}.&lt;/p&gt;","hint":"&lt;p&gt;1 kl = 1 000 l e 1 l = 1 000 ml&lt;/p&gt;","feedback":"&lt;p&gt;1 kl equivale a 1 000 l e 1 l equivale a 1 000 ml.&lt;/p&gt;","seed":{"parameters":[{"name":"Q1","label":null,"min":10,"max":16,"step":1},{"name":"Q2","label":null,"min":20,"max":30,"step":1},{"name":"Q3","list":["1","2"]},{"name":"Q4","label":null,"min":20,"max":30,"step":1}],"calculated":[{"name":"A1","label":"ml","feedback":"&lt;p&gt;Uma gota de água tem aproximadamente 1 ml ou 2 ml.&lt;/p&gt;"},{"name":"A2","label":"l","feedback":"&lt;p&gt;Um balde geralmente tem uma capacidade entre 10 l e 16 l.&lt;/p&gt;"},{"name":"A3","label":"kl","feedback":"&lt;p&gt;A capacidade de uma piscina grande é de cerca de 25 kl.&lt;/p&gt;"},{"name":"A4","label":"cl","feedback":"&lt;p&gt;Um copo tem uma capacidade aproximada de 20 cl a 30 cl.&lt;/p&gt;"}],"uniques":true},"algorithm":{"name":"calculateOperation","template":"Cloze with drag &amp; drop","params":{"keyboard":"NUMERICAL"}}}</v>
      </c>
      <c r="AA418" s="11" t="s">
        <v>2121</v>
      </c>
      <c r="AB418" s="14" t="str">
        <f t="shared" si="2"/>
        <v>M4-MyM-3a-E-3</v>
      </c>
      <c r="AC418" s="14" t="str">
        <f t="shared" si="3"/>
        <v>M4-MyM-3a-E-3-BR</v>
      </c>
      <c r="AD418" s="7" t="s">
        <v>261</v>
      </c>
      <c r="AE418" s="16"/>
      <c r="AF418" s="16" t="s">
        <v>46</v>
      </c>
      <c r="AG418" s="7"/>
    </row>
    <row r="419" ht="75.0" customHeight="1">
      <c r="A419" s="9" t="s">
        <v>2122</v>
      </c>
      <c r="B419" s="12" t="s">
        <v>2123</v>
      </c>
      <c r="C419" s="9" t="s">
        <v>34</v>
      </c>
      <c r="D419" s="10" t="s">
        <v>35</v>
      </c>
      <c r="E419" s="9"/>
      <c r="F419" s="12" t="s">
        <v>2124</v>
      </c>
      <c r="G419" s="12"/>
      <c r="H419" s="12"/>
      <c r="I419" s="9" t="s">
        <v>84</v>
      </c>
      <c r="J419" s="9" t="s">
        <v>391</v>
      </c>
      <c r="K419" s="12" t="s">
        <v>2125</v>
      </c>
      <c r="L419" s="12" t="s">
        <v>2126</v>
      </c>
      <c r="M419" s="9" t="s">
        <v>41</v>
      </c>
      <c r="N419" s="12" t="s">
        <v>2127</v>
      </c>
      <c r="O419" s="12" t="s">
        <v>2128</v>
      </c>
      <c r="P419" s="23"/>
      <c r="Q419" s="16"/>
      <c r="R419" s="23"/>
      <c r="S419" s="23"/>
      <c r="T419" s="23"/>
      <c r="U419" s="23"/>
      <c r="V419" s="23"/>
      <c r="W419" s="23"/>
      <c r="X419" s="16"/>
      <c r="Y419" s="9" t="s">
        <v>1867</v>
      </c>
      <c r="Z419" s="13" t="str">
        <f t="shared" si="1"/>
        <v>{"id":"M4-MyM-3b-I-1-BR","stimulus":"&lt;p&gt;Selecione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multiplique a quantidade de litros por 100:&lt;/p&gt;&lt;p&gt;{{Q1}} l = {{Q1}} × 100 = {{A1}} cl&lt;/p&gt;","seed":{"parameters":[{"name":"Q1","label":null,"min":10,"max":200,"step":1}],"calculated":[{"name":"T1","function":"{{Q1}}*100","temp":true},{"name":"T2","function":"{{Q1}}*1000","temp":true},{"name":"T3","function":"{{Q1}}*10","temp":true},{"name":"T4","function":"{{Q1}}/10","temp":true},{"name":"T5","function":"{{Q1}}/100","temp":true},{"name":"A1","label":"{{Q1}} l = {{T1}} cl","function":"{{Q1}}*100"},{"name":"A2","label":"{{Q1}} l = {{T2}} cl","incorrect":true},{"name":"A3","label":"{{Q1}} l = {{T3}} cl","incorrect":true},{"name":"A4","label":"{{Q1}} l = {{T4}} cl","incorrect":true},{"name":"A5","label":"{{Q1}} l = {{T5}} cl","incorrect":true}],"uniques":true},"algorithm":{"name":"trueFalse","template":"Multiple choice – standard","params":{"countCorrect":1,"countIncorrect":2,"showCheckIcon":false,
            "columns": 3
        }
    }
}</v>
      </c>
      <c r="AA419" s="11" t="s">
        <v>2129</v>
      </c>
      <c r="AB419" s="14" t="str">
        <f t="shared" si="2"/>
        <v>M4-MyM-3b-I-1</v>
      </c>
      <c r="AC419" s="14" t="str">
        <f t="shared" si="3"/>
        <v>M4-MyM-3b-I-1-BR</v>
      </c>
      <c r="AD419" s="7" t="s">
        <v>261</v>
      </c>
      <c r="AE419" s="16"/>
      <c r="AF419" s="16" t="s">
        <v>46</v>
      </c>
      <c r="AG419" s="7"/>
    </row>
    <row r="420" ht="75.0" customHeight="1">
      <c r="A420" s="9" t="s">
        <v>2122</v>
      </c>
      <c r="B420" s="12" t="s">
        <v>2123</v>
      </c>
      <c r="C420" s="9" t="s">
        <v>34</v>
      </c>
      <c r="D420" s="10" t="s">
        <v>35</v>
      </c>
      <c r="E420" s="9"/>
      <c r="F420" s="11" t="s">
        <v>2130</v>
      </c>
      <c r="G420" s="12"/>
      <c r="H420" s="12"/>
      <c r="I420" s="9" t="s">
        <v>84</v>
      </c>
      <c r="J420" s="9" t="s">
        <v>391</v>
      </c>
      <c r="K420" s="12" t="s">
        <v>2125</v>
      </c>
      <c r="L420" s="12" t="s">
        <v>2131</v>
      </c>
      <c r="M420" s="9" t="s">
        <v>41</v>
      </c>
      <c r="N420" s="12" t="s">
        <v>2127</v>
      </c>
      <c r="O420" s="12" t="s">
        <v>2132</v>
      </c>
      <c r="P420" s="23"/>
      <c r="Q420" s="16"/>
      <c r="R420" s="23"/>
      <c r="S420" s="23"/>
      <c r="T420" s="23"/>
      <c r="U420" s="23"/>
      <c r="V420" s="23"/>
      <c r="W420" s="23"/>
      <c r="X420" s="16"/>
      <c r="Y420" s="9" t="s">
        <v>1867</v>
      </c>
      <c r="Z420" s="13" t="str">
        <f t="shared" si="1"/>
        <v>{"id":"M4-MyM-3b-I-2-BR","stimulus":"&lt;p&gt;Selecione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dividir a quantidade de mililitros por 100:&lt;/p&gt;&lt;p&gt;{{Q1}} ml = {{Q1}} : 100 = {{A1}} dl&lt;/p&gt;","seed":{"parameters":[{"name":"Q1","label":null,"min":10,"max":200,"step":1}],"calculated":[{"name":"T1","function":"{{Q1}}/100","temp":true},{"name":"T2","function":"{{Q1}}/1000","temp":true},{"name":"T3","function":"{{Q1}}/10","temp":true},{"name":"T4","function":"{{Q1}}*100","temp":true},{"name":"T5","function":"{{Q1}}*10","temp":true},{"name":"A1","label":"{{Q1}} ml = {{T1}} dl","function":"{{Q1}}/100"},{"name":"A2","label":"{{Q1}} ml = {{T2}} dl","incorrect":true},{"name":"A3","label":"{{Q1}} ml = {{T3}} dl","incorrect":true},{"name":"A4","label":"{{Q1}} ml = {{T4}} dl","incorrect":true},{"name":"A5","label":"{{Q1}} ml = {{T5}} dl","incorrect":true}],"uniques":true},"algorithm":{"name":"trueFalse","template":"Multiple choice – standard","params":{"countCorrect":1,"countIncorrect":2,"showCheckIcon":false,
            "columns": 3
        }
    }
}</v>
      </c>
      <c r="AA420" s="11" t="s">
        <v>2133</v>
      </c>
      <c r="AB420" s="14" t="str">
        <f t="shared" si="2"/>
        <v>M4-MyM-3b-I-2</v>
      </c>
      <c r="AC420" s="14" t="str">
        <f t="shared" si="3"/>
        <v>M4-MyM-3b-I-2-BR</v>
      </c>
      <c r="AD420" s="7" t="s">
        <v>261</v>
      </c>
      <c r="AE420" s="16"/>
      <c r="AF420" s="16" t="s">
        <v>46</v>
      </c>
      <c r="AG420" s="7"/>
    </row>
    <row r="421" ht="75.0" customHeight="1">
      <c r="A421" s="9" t="s">
        <v>2122</v>
      </c>
      <c r="B421" s="12" t="s">
        <v>2123</v>
      </c>
      <c r="C421" s="9" t="s">
        <v>34</v>
      </c>
      <c r="D421" s="10" t="s">
        <v>35</v>
      </c>
      <c r="E421" s="9"/>
      <c r="F421" s="12" t="s">
        <v>2134</v>
      </c>
      <c r="G421" s="12"/>
      <c r="H421" s="12"/>
      <c r="I421" s="9" t="s">
        <v>84</v>
      </c>
      <c r="J421" s="9" t="s">
        <v>391</v>
      </c>
      <c r="K421" s="12" t="s">
        <v>2125</v>
      </c>
      <c r="L421" s="12" t="s">
        <v>2135</v>
      </c>
      <c r="M421" s="9" t="s">
        <v>41</v>
      </c>
      <c r="N421" s="12" t="s">
        <v>2127</v>
      </c>
      <c r="O421" s="12" t="s">
        <v>2136</v>
      </c>
      <c r="P421" s="23"/>
      <c r="Q421" s="16"/>
      <c r="R421" s="23"/>
      <c r="S421" s="23"/>
      <c r="T421" s="23"/>
      <c r="U421" s="23"/>
      <c r="V421" s="23"/>
      <c r="W421" s="23"/>
      <c r="X421" s="16"/>
      <c r="Y421" s="9" t="s">
        <v>1867</v>
      </c>
      <c r="Z421" s="13" t="str">
        <f t="shared" si="1"/>
        <v>{"id":"M4-MyM-3b-I-3-BR","stimulus":"&lt;p&gt;Selecione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multiplicar a quantidade de centilitros por 10:&lt;/p&gt;&lt;p&gt;{{Q1}} cl = {{Q1}} × 10 = {{A1}} ml&lt;/p&gt;","seed":{"parameters":[{"name":"Q1","label":null,"min":10,"max":200,"step":1}],"calculated":[{"name":"T1","function":"{{Q1}}*10","temp":true},{"name":"T2","function":"{{Q1}}*100","temp":true},{"name":"T3","function":"{{Q1}}*1000","temp":true},{"name":"T4","function":"{{Q1}}/10","temp":true},{"name":"T5","function":"{{Q1}}/100","temp":true},{"name":"A1","label":"{{Q1}} cl = {{T1}} ml","function":"{{Q1}}*10"},{"name":"A2","label":"{{Q1}} cl = {{T2}} ml","incorrect":true},{"name":"A3","label":"{{Q1}} cl = {{T3}} ml","incorrect":true},{"name":"A4","label":"{{Q1}} cl = {{T4}} ml","incorrect":true},{"name":"A5","label":"{{Q1}} cl = {{T5}} ml","incorrect":true}],"uniques":true},"algorithm":{"name":"trueFalse","template":"Multiple choice – standard","params":{"countCorrect":1,"countIncorrect":2,"showCheckIcon":false,
            "columns": 3
        }
    }
}</v>
      </c>
      <c r="AA421" s="11" t="s">
        <v>2137</v>
      </c>
      <c r="AB421" s="14" t="str">
        <f t="shared" si="2"/>
        <v>M4-MyM-3b-I-3</v>
      </c>
      <c r="AC421" s="14" t="str">
        <f t="shared" si="3"/>
        <v>M4-MyM-3b-I-3-BR</v>
      </c>
      <c r="AD421" s="7" t="s">
        <v>261</v>
      </c>
      <c r="AE421" s="16"/>
      <c r="AF421" s="16" t="s">
        <v>46</v>
      </c>
      <c r="AG421" s="7"/>
    </row>
    <row r="422" ht="75.0" customHeight="1">
      <c r="A422" s="9" t="s">
        <v>2122</v>
      </c>
      <c r="B422" s="12" t="s">
        <v>2123</v>
      </c>
      <c r="C422" s="9" t="s">
        <v>48</v>
      </c>
      <c r="D422" s="10" t="s">
        <v>35</v>
      </c>
      <c r="E422" s="9"/>
      <c r="F422" s="12" t="s">
        <v>2138</v>
      </c>
      <c r="G422" s="12" t="s">
        <v>2139</v>
      </c>
      <c r="H422" s="12"/>
      <c r="I422" s="9" t="s">
        <v>84</v>
      </c>
      <c r="J422" s="9" t="s">
        <v>92</v>
      </c>
      <c r="K422" s="12" t="s">
        <v>2140</v>
      </c>
      <c r="L422" s="12" t="s">
        <v>2141</v>
      </c>
      <c r="M422" s="9" t="s">
        <v>41</v>
      </c>
      <c r="N422" s="12" t="s">
        <v>2127</v>
      </c>
      <c r="O422" s="11" t="s">
        <v>2142</v>
      </c>
      <c r="P422" s="23"/>
      <c r="Q422" s="16"/>
      <c r="R422" s="23"/>
      <c r="S422" s="23"/>
      <c r="T422" s="23"/>
      <c r="U422" s="23"/>
      <c r="V422" s="23"/>
      <c r="W422" s="23"/>
      <c r="X422" s="16"/>
      <c r="Y422" s="9" t="s">
        <v>1867</v>
      </c>
      <c r="Z422" s="13" t="str">
        <f t="shared" si="1"/>
        <v>{"id":"M4-MyM-3b-E-1-BR","stimulus":"&lt;p&gt;Calcule essas conversões.&lt;/p&gt;","template":"&lt;p style=\"text-align: center\"&gt;{{Q1}} l = {{response}} dl&lt;/p&gt;&lt;p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width=\"450\"&gt;&lt;/img&gt;&lt;/div&gt;","seed":{"parameters":[{"name":"Q1","label":null,"min":10,"max":200,"step":1},{"name":"Q2","label":null,"min":10,"max":200,"step":1}],"calculated":[{"name":"A1","function":"{{Q1}}*10","feedback":"&lt;p&gt;Para calcular essa equivalência basta multiplicar a quantidade de litros por 10:&lt;/p&gt;&lt;p style=\"text-align: center\"&gt;{{Q1}} l = {{Q1}} × 10 = {{function}} dl&lt;/p&gt;"},{"name":"A2","function":"{{Q2}}/10","feedback":"&lt;p&gt;Para calcular essa equivalência basta dividir os centilitros por 10:&lt;/p&gt;&lt;p style=\"text-align: center\"&gt;{{Q2}} cl = {{Q2}} : 10 = {{function}} dl&lt;/p&gt;"}],"uniques":true},"algorithm":{"name":"calculateOperation","params":{"method":"equivLiteral","keyboard":"NUMERICAL"}}}</v>
      </c>
      <c r="AA422" s="11" t="s">
        <v>2143</v>
      </c>
      <c r="AB422" s="14" t="str">
        <f t="shared" si="2"/>
        <v>M4-MyM-3b-E-1</v>
      </c>
      <c r="AC422" s="14" t="str">
        <f t="shared" si="3"/>
        <v>M4-MyM-3b-E-1-BR</v>
      </c>
      <c r="AD422" s="7" t="s">
        <v>261</v>
      </c>
      <c r="AE422" s="16"/>
      <c r="AF422" s="16" t="s">
        <v>46</v>
      </c>
      <c r="AG422" s="7"/>
    </row>
    <row r="423" ht="75.0" customHeight="1">
      <c r="A423" s="9" t="s">
        <v>2122</v>
      </c>
      <c r="B423" s="12" t="s">
        <v>2123</v>
      </c>
      <c r="C423" s="9" t="s">
        <v>48</v>
      </c>
      <c r="D423" s="10" t="s">
        <v>35</v>
      </c>
      <c r="E423" s="9"/>
      <c r="F423" s="12" t="s">
        <v>2138</v>
      </c>
      <c r="G423" s="12" t="s">
        <v>2144</v>
      </c>
      <c r="H423" s="12"/>
      <c r="I423" s="9" t="s">
        <v>84</v>
      </c>
      <c r="J423" s="9" t="s">
        <v>92</v>
      </c>
      <c r="K423" s="12" t="s">
        <v>2140</v>
      </c>
      <c r="L423" s="12" t="s">
        <v>2145</v>
      </c>
      <c r="M423" s="9" t="s">
        <v>41</v>
      </c>
      <c r="N423" s="12" t="s">
        <v>2127</v>
      </c>
      <c r="O423" s="11" t="s">
        <v>2146</v>
      </c>
      <c r="P423" s="23"/>
      <c r="Q423" s="16"/>
      <c r="R423" s="23"/>
      <c r="S423" s="23"/>
      <c r="T423" s="23"/>
      <c r="U423" s="23"/>
      <c r="V423" s="23"/>
      <c r="W423" s="23"/>
      <c r="X423" s="16"/>
      <c r="Y423" s="9" t="s">
        <v>1867</v>
      </c>
      <c r="Z423" s="13" t="str">
        <f t="shared" si="1"/>
        <v>{"id":"M4-MyM-3b-E-2-BR","stimulus":"&lt;p&gt;Calcule essas conversões.&lt;/p&gt;","template":"&lt;p style=\"text-align: center\"&gt;{{Q1}} l = {{response}} kl&lt;/p&gt;&lt;p style=\"text-align: center\"&gt;{{Q2}}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essa equivalência basta dividir a quantidade de litros por 1 000:&lt;/p&gt;&lt;p style=\"text-align: center\"&gt;{{Q1}} l = {{Q1}} : 1 000 = {{function}} kl&lt;/p&gt;"},{"name":"A2","function":"{{Q2}}*100","feedback":"&lt;p&gt;Para calcular essa equivalência basta multiplicar a quantidade de litros por 100:&lt;/p&gt;&lt;p style=\"text-align: center\"&gt;{{Q2}} l = {{Q2}} × 100 = {{function}} cl&lt;/p&gt;"}],"uniques":true},"algorithm":{"name":"calculateOperation","params":{"method":"equivLiteral","keyboard":"NUMERICAL"}}}</v>
      </c>
      <c r="AA423" s="11" t="s">
        <v>2147</v>
      </c>
      <c r="AB423" s="14" t="str">
        <f t="shared" si="2"/>
        <v>M4-MyM-3b-E-2</v>
      </c>
      <c r="AC423" s="14" t="str">
        <f t="shared" si="3"/>
        <v>M4-MyM-3b-E-2-BR</v>
      </c>
      <c r="AD423" s="7" t="s">
        <v>261</v>
      </c>
      <c r="AE423" s="16"/>
      <c r="AF423" s="16" t="s">
        <v>46</v>
      </c>
      <c r="AG423" s="7"/>
    </row>
    <row r="424" ht="75.0" customHeight="1">
      <c r="A424" s="9" t="s">
        <v>2122</v>
      </c>
      <c r="B424" s="12" t="s">
        <v>2123</v>
      </c>
      <c r="C424" s="9" t="s">
        <v>48</v>
      </c>
      <c r="D424" s="10" t="s">
        <v>35</v>
      </c>
      <c r="E424" s="9"/>
      <c r="F424" s="12" t="s">
        <v>2138</v>
      </c>
      <c r="G424" s="12" t="s">
        <v>2148</v>
      </c>
      <c r="H424" s="12"/>
      <c r="I424" s="9" t="s">
        <v>84</v>
      </c>
      <c r="J424" s="9" t="s">
        <v>92</v>
      </c>
      <c r="K424" s="12" t="s">
        <v>2140</v>
      </c>
      <c r="L424" s="12" t="s">
        <v>2149</v>
      </c>
      <c r="M424" s="9" t="s">
        <v>41</v>
      </c>
      <c r="N424" s="12" t="s">
        <v>2127</v>
      </c>
      <c r="O424" s="11" t="s">
        <v>2150</v>
      </c>
      <c r="P424" s="23"/>
      <c r="Q424" s="16"/>
      <c r="R424" s="23"/>
      <c r="S424" s="23"/>
      <c r="T424" s="23"/>
      <c r="U424" s="23"/>
      <c r="V424" s="23"/>
      <c r="W424" s="23"/>
      <c r="X424" s="16"/>
      <c r="Y424" s="9" t="s">
        <v>1867</v>
      </c>
      <c r="Z424" s="13" t="str">
        <f t="shared" si="1"/>
        <v>{"id":"M4-MyM-3b-E-3-BR","stimulus":"&lt;p&gt;Calcule essas conversões.&lt;/p&gt;","template":"&lt;p style=\"text-align: center\"&gt;{{Q1}} ml = {{response}} 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esta equivalência basta dividir a quantidade de mililitros por 1 000:&lt;/p&gt;&lt;p style=\"text-align: center\"&gt;{{Q1}} ml = {{Q1}} : 1 000 = {{function}} l&lt;/p&gt;"},{"name":"A2","function":"{{Q2}}/10","feedback":"&lt;p&gt;Para calcular essa equivalência basta dividir a quantidade de centilitros por 10:&lt;/p&gt;&lt;p style=\"text-align: center\"&gt;{{Q2}} cl = {{Q2}} : 10 = {{function}} dl&lt;/p&gt;"}],"uniques":true},"algorithm":{"name":"calculateOperation","params":{"method":"equivLiteral","keyboard":"NUMERICAL"}}}</v>
      </c>
      <c r="AA424" s="11" t="s">
        <v>2151</v>
      </c>
      <c r="AB424" s="14" t="str">
        <f t="shared" si="2"/>
        <v>M4-MyM-3b-E-3</v>
      </c>
      <c r="AC424" s="14" t="str">
        <f t="shared" si="3"/>
        <v>M4-MyM-3b-E-3-BR</v>
      </c>
      <c r="AD424" s="7" t="s">
        <v>261</v>
      </c>
      <c r="AE424" s="16"/>
      <c r="AF424" s="16" t="s">
        <v>46</v>
      </c>
      <c r="AG424" s="7"/>
    </row>
    <row r="425" ht="75.0" customHeight="1">
      <c r="A425" s="9" t="s">
        <v>2122</v>
      </c>
      <c r="B425" s="12" t="s">
        <v>2123</v>
      </c>
      <c r="C425" s="9" t="s">
        <v>67</v>
      </c>
      <c r="D425" s="10" t="s">
        <v>35</v>
      </c>
      <c r="E425" s="9"/>
      <c r="F425" s="12" t="s">
        <v>2152</v>
      </c>
      <c r="G425" s="11" t="s">
        <v>2153</v>
      </c>
      <c r="H425" s="12"/>
      <c r="I425" s="9" t="s">
        <v>84</v>
      </c>
      <c r="J425" s="9" t="s">
        <v>92</v>
      </c>
      <c r="K425" s="12" t="s">
        <v>2154</v>
      </c>
      <c r="L425" s="12" t="s">
        <v>2155</v>
      </c>
      <c r="M425" s="9" t="s">
        <v>41</v>
      </c>
      <c r="N425" s="12" t="s">
        <v>2127</v>
      </c>
      <c r="O425" s="12" t="s">
        <v>2156</v>
      </c>
      <c r="P425" s="23"/>
      <c r="Q425" s="16"/>
      <c r="R425" s="23"/>
      <c r="S425" s="23"/>
      <c r="T425" s="23"/>
      <c r="U425" s="23"/>
      <c r="V425" s="23"/>
      <c r="W425" s="23"/>
      <c r="X425" s="16"/>
      <c r="Y425" s="9" t="s">
        <v>1867</v>
      </c>
      <c r="Z425" s="13" t="str">
        <f t="shared" si="1"/>
        <v>{"id":"M4-MyM-3b-A-1-BR","stimulus":"&lt;p&gt;Beatriz bebeu {{Q1}} dl de água que havia em uma garrafa. Essa quantidade equivale a quantos centilitros?&lt;/p&gt;","template":"&lt;p&gt;Havia {{response}} cl de água na garrafa.&lt;/p&gt;","hint":"&lt;p&gt;A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cl&lt;/p&gt;","seed":{"parameters":[{"name":"Q1","label":null,"min":5,"max":20,"step":1}],"calculated":[{"name":"A1","function":"{{Q1}}*10"}],"uniques":true},"algorithm":{"name":"calculateOperation","params":{"method":"equivLiteral","keyboard":"NUMERICAL"}}}</v>
      </c>
      <c r="AA425" s="11" t="s">
        <v>2157</v>
      </c>
      <c r="AB425" s="14" t="str">
        <f t="shared" si="2"/>
        <v>M4-MyM-3b-A-1</v>
      </c>
      <c r="AC425" s="14" t="str">
        <f t="shared" si="3"/>
        <v>M4-MyM-3b-A-1-BR</v>
      </c>
      <c r="AD425" s="7" t="s">
        <v>261</v>
      </c>
      <c r="AE425" s="16"/>
      <c r="AF425" s="16" t="s">
        <v>46</v>
      </c>
      <c r="AG425" s="7"/>
    </row>
    <row r="426" ht="75.0" customHeight="1">
      <c r="A426" s="9" t="s">
        <v>2122</v>
      </c>
      <c r="B426" s="12" t="s">
        <v>2123</v>
      </c>
      <c r="C426" s="9" t="s">
        <v>67</v>
      </c>
      <c r="D426" s="10" t="s">
        <v>35</v>
      </c>
      <c r="E426" s="9"/>
      <c r="F426" s="12" t="s">
        <v>2158</v>
      </c>
      <c r="G426" s="12" t="s">
        <v>2159</v>
      </c>
      <c r="H426" s="12"/>
      <c r="I426" s="9" t="s">
        <v>84</v>
      </c>
      <c r="J426" s="9" t="s">
        <v>92</v>
      </c>
      <c r="K426" s="12" t="s">
        <v>2160</v>
      </c>
      <c r="L426" s="12" t="s">
        <v>2161</v>
      </c>
      <c r="M426" s="9" t="s">
        <v>41</v>
      </c>
      <c r="N426" s="12" t="s">
        <v>2127</v>
      </c>
      <c r="O426" s="12" t="s">
        <v>2162</v>
      </c>
      <c r="P426" s="23"/>
      <c r="Q426" s="16"/>
      <c r="R426" s="23"/>
      <c r="S426" s="23"/>
      <c r="T426" s="23"/>
      <c r="U426" s="23"/>
      <c r="V426" s="23"/>
      <c r="W426" s="23"/>
      <c r="X426" s="16"/>
      <c r="Y426" s="9" t="s">
        <v>1867</v>
      </c>
      <c r="Z426" s="13" t="str">
        <f t="shared" si="1"/>
        <v>{"id":"M4-MyM-3b-A-2-BR","stimulus":"&lt;p&gt;Um salva-vidas colocou {{Q1}} dl de cloro na piscina em que ele trabalha. Quanto vale essa medida em litros?&lt;/p&gt;","template":"&lt;p&gt;Ele colocou {{response}} 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l&lt;/p&gt;","seed":{"parameters":[{"name":"Q1","label":null,"min":30,"max":150,"step":1}],"calculated":[{"name":"A1","function":"{{Q1}}/10"}],"uniques":true},"algorithm":{"name":"calculateOperation","params":{"method":"equivLiteral","keyboard":"NUMERICAL"}}}</v>
      </c>
      <c r="AA426" s="11" t="s">
        <v>2163</v>
      </c>
      <c r="AB426" s="14" t="str">
        <f t="shared" si="2"/>
        <v>M4-MyM-3b-A-2</v>
      </c>
      <c r="AC426" s="14" t="str">
        <f t="shared" si="3"/>
        <v>M4-MyM-3b-A-2-BR</v>
      </c>
      <c r="AD426" s="7" t="s">
        <v>261</v>
      </c>
      <c r="AE426" s="16"/>
      <c r="AF426" s="16" t="s">
        <v>46</v>
      </c>
      <c r="AG426" s="7"/>
    </row>
    <row r="427" ht="75.0" customHeight="1">
      <c r="A427" s="9" t="s">
        <v>2122</v>
      </c>
      <c r="B427" s="12" t="s">
        <v>2123</v>
      </c>
      <c r="C427" s="9" t="s">
        <v>67</v>
      </c>
      <c r="D427" s="10" t="s">
        <v>35</v>
      </c>
      <c r="E427" s="9"/>
      <c r="F427" s="11" t="s">
        <v>2164</v>
      </c>
      <c r="G427" s="12" t="s">
        <v>2165</v>
      </c>
      <c r="H427" s="12"/>
      <c r="I427" s="9" t="s">
        <v>84</v>
      </c>
      <c r="J427" s="9" t="s">
        <v>92</v>
      </c>
      <c r="K427" s="12" t="s">
        <v>2166</v>
      </c>
      <c r="L427" s="11" t="s">
        <v>718</v>
      </c>
      <c r="M427" s="9" t="s">
        <v>41</v>
      </c>
      <c r="N427" s="12" t="s">
        <v>2127</v>
      </c>
      <c r="O427" s="11" t="s">
        <v>2167</v>
      </c>
      <c r="P427" s="23"/>
      <c r="Q427" s="16"/>
      <c r="R427" s="23"/>
      <c r="S427" s="23"/>
      <c r="T427" s="23"/>
      <c r="U427" s="23"/>
      <c r="V427" s="23"/>
      <c r="W427" s="23"/>
      <c r="X427" s="16"/>
      <c r="Y427" s="9" t="s">
        <v>1867</v>
      </c>
      <c r="Z427" s="13" t="str">
        <f t="shared" si="1"/>
        <v>{"id":"M4-MyM-3b-A-3-BR","stimulus":"&lt;p&gt;Otávio usou {{Q1}} l de água para limpar o chão de um prédio. Essa medida vale quantos centilitros?&lt;/p&gt;","template":"&lt;p style=\"text-align: center\"&gt;{{Q1}}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100 = {{A1}} cl&lt;/p&gt;","seed":{"parameters":[{"name":"Q1","label":null,"min":30,"max":150,"step":1}],"calculated":[{"name":"A1","function":"{{Q1}}*100"}],"uniques":true},"algorithm":{"name":"calculateOperation","params":{"method":"equivLiteral","keyboard":"NUMERICAL"}}}</v>
      </c>
      <c r="AA427" s="11" t="s">
        <v>2168</v>
      </c>
      <c r="AB427" s="14" t="str">
        <f t="shared" si="2"/>
        <v>M4-MyM-3b-A-3</v>
      </c>
      <c r="AC427" s="14" t="str">
        <f t="shared" si="3"/>
        <v>M4-MyM-3b-A-3-BR</v>
      </c>
      <c r="AD427" s="7" t="s">
        <v>261</v>
      </c>
      <c r="AE427" s="16"/>
      <c r="AF427" s="16" t="s">
        <v>46</v>
      </c>
      <c r="AG427" s="7"/>
    </row>
    <row r="428" ht="75.0" customHeight="1">
      <c r="A428" s="9" t="s">
        <v>2169</v>
      </c>
      <c r="B428" s="12" t="s">
        <v>2170</v>
      </c>
      <c r="C428" s="9" t="s">
        <v>34</v>
      </c>
      <c r="D428" s="10" t="s">
        <v>35</v>
      </c>
      <c r="E428" s="9"/>
      <c r="F428" s="12" t="s">
        <v>2171</v>
      </c>
      <c r="G428" s="12"/>
      <c r="H428" s="24"/>
      <c r="I428" s="9" t="s">
        <v>84</v>
      </c>
      <c r="J428" s="9" t="s">
        <v>1361</v>
      </c>
      <c r="K428" s="12" t="s">
        <v>2172</v>
      </c>
      <c r="L428" s="12" t="s">
        <v>2173</v>
      </c>
      <c r="M428" s="9" t="s">
        <v>41</v>
      </c>
      <c r="N428" s="12" t="s">
        <v>1934</v>
      </c>
      <c r="O428" s="12" t="s">
        <v>1934</v>
      </c>
      <c r="P428" s="23"/>
      <c r="Q428" s="16"/>
      <c r="R428" s="23"/>
      <c r="S428" s="23"/>
      <c r="T428" s="23"/>
      <c r="U428" s="23"/>
      <c r="V428" s="23"/>
      <c r="W428" s="23"/>
      <c r="X428" s="16"/>
      <c r="Y428" s="9" t="s">
        <v>1867</v>
      </c>
      <c r="Z428" s="13" t="str">
        <f t="shared" si="1"/>
        <v>{"id":"M4-MyM-3c-I-1-BR","stimulus":"&lt;p&gt;Arraste e ordene as seguintes medidas de capacidade da maior para a menor.&lt;/p&gt;","template":"&lt;p style=\"text-align:center;\"&gt;{{response}} &gt; {{response}} &gt; {{response}}&lt;/p&gt;","hint":"&lt;p&gt;Como as medidas estão expressas na mesma unidade, basta comparar os números a partir dos algarismos à esquerda.&lt;/p&gt;","feedback":"&lt;p&gt;Como as medidas estão expressas na mesma unidade, basta comparar os números a partir dos algarismos à esquerda.&lt;/p&gt;","seed":{"parameters":[{"name":"Q1","label":null,"min":1,"max":100,"step":1},{"name":"Q2","label":null,"min":1,"max":100,"step":1},{"name":"Q3","label":null,"min":1,"max":100,"step":1},{"name":"Q9","label":null,"list":["ml","dl","cl","l","dal","hl","kl"]}],"calculated":[{"name":"A1","label":"{{function}} {{Q9}}","function":"math.max({{Q1}}, {{Q2}}, {{Q3}})"},{"name":"A2","label":"{{function}} {{Q9}}","function":"Lemonlib.round({{Q1}}+{{Q2}}+{{Q3}}-math.min({{Q1}}, {{Q2}}, {{Q3}})-math.max({{Q1}}, {{Q2}}, {{Q3}}), 2)"},{"name":"A3","label":"{{function}} {{Q9}}","function":"math.min({{Q1}}, {{Q2}}, {{Q3}})"}],"uniques":true},"algorithm":{"name":"calculateOperation","template":"Cloze with drag &amp; drop","params":{"keyboard":"NUMERICAL"}}}</v>
      </c>
      <c r="AA428" s="11" t="s">
        <v>2174</v>
      </c>
      <c r="AB428" s="14" t="str">
        <f t="shared" si="2"/>
        <v>M4-MyM-3c-I-1</v>
      </c>
      <c r="AC428" s="14" t="str">
        <f t="shared" si="3"/>
        <v>M4-MyM-3c-I-1-BR</v>
      </c>
      <c r="AD428" s="7" t="s">
        <v>261</v>
      </c>
      <c r="AE428" s="16"/>
      <c r="AF428" s="16" t="s">
        <v>46</v>
      </c>
      <c r="AG428" s="16"/>
    </row>
    <row r="429" ht="75.0" customHeight="1">
      <c r="A429" s="9" t="s">
        <v>2169</v>
      </c>
      <c r="B429" s="12" t="s">
        <v>2170</v>
      </c>
      <c r="C429" s="9" t="s">
        <v>48</v>
      </c>
      <c r="D429" s="10" t="s">
        <v>35</v>
      </c>
      <c r="E429" s="9"/>
      <c r="F429" s="12" t="s">
        <v>2175</v>
      </c>
      <c r="G429" s="12"/>
      <c r="H429" s="24"/>
      <c r="I429" s="9" t="s">
        <v>84</v>
      </c>
      <c r="J429" s="9" t="s">
        <v>1361</v>
      </c>
      <c r="K429" s="8" t="s">
        <v>2176</v>
      </c>
      <c r="L429" s="12" t="s">
        <v>2177</v>
      </c>
      <c r="M429" s="9" t="s">
        <v>367</v>
      </c>
      <c r="N429" s="45"/>
      <c r="O429" s="45"/>
      <c r="P429" s="24"/>
      <c r="Q429" s="24"/>
      <c r="R429" s="24"/>
      <c r="S429" s="24" t="s">
        <v>2178</v>
      </c>
      <c r="T429" s="24" t="s">
        <v>2179</v>
      </c>
      <c r="U429" s="11" t="s">
        <v>2180</v>
      </c>
      <c r="V429" s="24" t="s">
        <v>2181</v>
      </c>
      <c r="W429" s="23"/>
      <c r="X429" s="16"/>
      <c r="Y429" s="9" t="s">
        <v>1867</v>
      </c>
      <c r="Z429" s="13" t="str">
        <f t="shared" si="1"/>
        <v>{"id":"M4-MyM-3c-E-1-BR","seed":{"parameters":[{"name":"Q1","label":null,"max":1,"min":100,"step":0.1},{"name":"Q2","label":null,"max":1,"min":100,"step":0.1},{"name":"Q3","label":null,"max":1,"min":100,"step":0.1},{"name":"Q4","label":null,"max":1,"min":100,"step":0.1}],"uniques":true},"scaffolding":[{"id":"step-0","stimulus":"&lt;p&gt;Arraste e ordene as seguintes medidas de capacidade da maior para a menor. Coloque-as de cima para baixo.&lt;/p&gt;","seed":{"calculated":[{"name":"T1","function":"Lemonlib.round({{Q1}}*100, 3)","temp":true},{"name":"T2","function":"Lemonlib.round({{Q2}}/10, 2)","temp":true},{"name":"T3","function":"{{Q4}}*10","temp":true},{"name":"A1","label":"{{T1}} cl","function":"{{Q1}}"},{"name":"A2","label":"{{T2}} dal","function":"{{Q2}}"},{"name":"A3","label":"{{Q3}} l","function":"{{Q3}}"},{"name":"A4","label":"{{T3}} dl","function":"{{Q4}}"}]},"algorithm":{"name":"orderNumbers","params":{"order":"desc"}}},{"id":"step-1","stimulus":"&lt;p&gt;O que pede o enunciado?&lt;/p&gt;","seed":{"calculated":[{"name":"2-A1","label":"Ordenar as medidas de capacidade da maior para a menor."},{"name":"2-A2","label":"Ordenar as medidas de capacidade da menor para a maior.","incorrect":true},{"name":"2-A3","label":"Selecionar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conversões anterior, converta todas as medidas para litros.&lt;/p&gt;","template":"&lt;p style=\"text-align: center\"&gt;{{T1}} cl = {{T1}} : 100 = {{response}} l&lt;/p&gt;&lt;p style=\"text-align: center\"&gt;{{T2}} dal = {{T2}} x 10 = {{response}} l&lt;/p&gt;&lt;p style=\"text-align: center\"&gt;{{T3}} dl = {{T3}} : 10 = {{response}} l&lt;/p&gt;","seed":{"calculated":[{"name":"T1","function":"Lemonlib.round({{Q1}}*100, 3)","temp":true},{"name":"T2","function":"Lemonlib.round({{Q2}}/10, 2)","temp":true},{"name":"T3","function":"{{Q4}}*10","temp":true},{"name":"3-A1","label":"{{Q1}}","function":"{{Q1}}"},{"name":"3-A2","label":"{{Q2}}","function":"{{Q2}}"},{"name":"3-A3","label":"{{Q4}}","function":"{{Q4}}"}]},"algorithm":{"name":"calculateOperation","params":{"method":"equivLiteral","keyboard":"NUMERICAL"}}},{"id":"step-5","stimulus":"&lt;p&gt;Com os resultados anteriores, arraste e ordene as medidas de capacidade da maior para a menor. Coloque-as de cima para baixo.&lt;/p&gt;","seed":{"calculated":[{"name":"T1","function":"Lemonlib.round({{Q1}}*100, 3)","temp":true},{"name":"T2","function":"Lemonlib.round({{Q2}}/10, 2)","temp":true},{"name":"T3","function":"{{Q4}}*10","temp":true},{"name":"A1","label":"{{T1}} cl = {{Q1}} l","function":"{{Q1}}"},{"name":"A2","label":"{{T2}} dal = {{Q2}} l","function":"{{Q2}}"},{"name":"A3","label":"{{Q3}} l","function":"{{Q3}}"},{"name":"A4","label":"{{T3}} dl = {{Q4}} l","function":"{{Q4}}"}]},"algorithm":{"name":"orderNumbers","params":{"order":"desc"}}}]}</v>
      </c>
      <c r="AA429" s="11" t="s">
        <v>2182</v>
      </c>
      <c r="AB429" s="14" t="str">
        <f t="shared" si="2"/>
        <v>M4-MyM-3c-E-1</v>
      </c>
      <c r="AC429" s="14" t="str">
        <f t="shared" si="3"/>
        <v>M4-MyM-3c-E-1-BR</v>
      </c>
      <c r="AD429" s="7" t="s">
        <v>261</v>
      </c>
      <c r="AE429" s="7" t="s">
        <v>341</v>
      </c>
      <c r="AF429" s="16" t="s">
        <v>46</v>
      </c>
      <c r="AG429" s="16"/>
    </row>
    <row r="430" ht="75.0" customHeight="1">
      <c r="A430" s="9" t="s">
        <v>2169</v>
      </c>
      <c r="B430" s="12" t="s">
        <v>2170</v>
      </c>
      <c r="C430" s="9" t="s">
        <v>67</v>
      </c>
      <c r="D430" s="7" t="s">
        <v>35</v>
      </c>
      <c r="E430" s="9"/>
      <c r="F430" s="11" t="s">
        <v>2183</v>
      </c>
      <c r="G430" s="8" t="s">
        <v>1483</v>
      </c>
      <c r="H430" s="24"/>
      <c r="I430" s="16" t="s">
        <v>84</v>
      </c>
      <c r="J430" s="16" t="s">
        <v>591</v>
      </c>
      <c r="K430" s="11" t="s">
        <v>2184</v>
      </c>
      <c r="L430" s="11" t="s">
        <v>2185</v>
      </c>
      <c r="M430" s="16" t="s">
        <v>367</v>
      </c>
      <c r="N430" s="43"/>
      <c r="O430" s="43"/>
      <c r="P430" s="24"/>
      <c r="Q430" s="12"/>
      <c r="R430" s="24"/>
      <c r="S430" s="11" t="s">
        <v>2178</v>
      </c>
      <c r="T430" s="24" t="s">
        <v>2179</v>
      </c>
      <c r="U430" s="11" t="s">
        <v>2186</v>
      </c>
      <c r="V430" s="11" t="s">
        <v>2187</v>
      </c>
      <c r="W430" s="23"/>
      <c r="X430" s="16"/>
      <c r="Y430" s="9" t="s">
        <v>1867</v>
      </c>
      <c r="Z430" s="13" t="str">
        <f t="shared" si="1"/>
        <v>{"id":"M4-MyM-3c-A-1-BR","seed":{"parameters":[{"name":"Q1","label":null,"max":500,"min":1000,"step":1},{"name":"Q2","label":null,"max":500,"min":1000,"step":1}],"uniques":true},"scaffolding":[{"id":"step-0","stimulus":"&lt;p&gt;Dois tambores que coletam água da chuva contêm as seguintes medidas de capacidade. Arraste as medidas para as lacunas correspondentes para completar a seguinte comparação.&lt;/p&gt;","template":"&lt;p style=\"text-align: center\"&gt;{{response}} &gt; {{response}}&lt;/p&gt;","seed":{"calculated":[{"name":"T1","function":"math.max({{Q1}}, {{Q2}})*10","temp":true},{"name":"T2","function":"math.min({{Q1}}, {{Q2}})/10","temp":true},{"name":"A1","label":"{{T1}} dl","function":"math.max({{Q1}}, {{Q2}})*10"},{"name":"A2","label":"{{T2}} dal","function":"math.min({{Q1}}, {{Q2}})/10"}]},"algorithm":{"name":"calculateOperation","template":"Cloze with drag &amp; drop","params":{"keyboard":"NUMERICAL"}}},{"id":"step-1","stimulus":"&lt;p&gt;O que pede o enunciado?&lt;/p&gt;","seed":{"calculated":[{"name":"2-A1","label":"Ordenar as medidas de capacidade da maior para a menor."},{"name":"2-A2","label":"Ordenar as medidas de capacidade da menor para a maior.","incorrect":true},{"name":"2-A2","label":"Determinar a medida de maior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litros.&lt;/p&gt;","template":"&lt;p style=\"text-align: center\"&gt;{{T1}} dl = {{T1}} : 10 = {{response}} l&lt;/p&gt;&lt;p style=\"text-align: center\"&gt;{{T2}} dal = {{T2}} × 10 = {{response}} l&lt;/p&gt;","seed":{"calculated":[{"name":"T1","function":"math.max({{Q1}}, {{Q2}})*10","temp":true},{"name":"T2","function":"math.min({{Q1}}, {{Q2}})/10","temp":true},{"name":"3-A1","label":"math.max({{Q1}}, {{Q2}})","function":"math.max({{Q1}}, {{Q2}})"},{"name":"3-A2","label":"math.min({{Q1}}, {{Q2}})","function":"math.min({{Q1}}, {{Q2}})"}]},"algorithm":{"name":"calculateOperation","params":{"method":"equivLiteral","keyboard":"NUMERICAL"}}},{"id":"step-4","stimulus":"&lt;p&gt;Com os resultados anteriores, arraste as medidas para as lacunas correspondentes para completar a comparação.&lt;/p&gt;","template":"&lt;p style=\"text-align: center\"&gt;{{response}} &gt; {{response}}&lt;/p&gt;","seed":{"calculated":[{"name":"T1","function":"math.max({{Q1}}, {{Q2}})*10","temp":true},{"name":"T2","function":"math.min({{Q1}}, {{Q2}})/10","temp":true},{"name":"T3","function":"math.max({{Q1}}, {{Q2}})","temp":true},{"name":"T4","function":"math.min({{Q1}}, {{Q2}})","temp":true},{"name":"A1","label":"{{T1}} dl = {{T3}} l","function":"math.min({{Q1}}, {{Q2}})"},{"name":"A2","label":"{{T2}} dal = {{T4}} l","function":"math.max({{Q1}}, {{Q2}})*10"}]},"algorithm":{"name":"calculateOperation","template":"Cloze with drag &amp; drop","params":{"keyboard":"NUMERICAL"}}}]}</v>
      </c>
      <c r="AA430" s="11" t="s">
        <v>2188</v>
      </c>
      <c r="AB430" s="14" t="str">
        <f t="shared" si="2"/>
        <v>M4-MyM-3c-A-1</v>
      </c>
      <c r="AC430" s="14" t="str">
        <f t="shared" si="3"/>
        <v>M4-MyM-3c-A-1-BR</v>
      </c>
      <c r="AD430" s="7" t="s">
        <v>261</v>
      </c>
      <c r="AE430" s="7" t="s">
        <v>341</v>
      </c>
      <c r="AF430" s="16" t="s">
        <v>46</v>
      </c>
      <c r="AG430" s="16"/>
    </row>
    <row r="431" ht="75.0" customHeight="1">
      <c r="A431" s="9" t="s">
        <v>2169</v>
      </c>
      <c r="B431" s="12" t="s">
        <v>2170</v>
      </c>
      <c r="C431" s="9" t="s">
        <v>67</v>
      </c>
      <c r="D431" s="10" t="s">
        <v>35</v>
      </c>
      <c r="E431" s="9"/>
      <c r="F431" s="12" t="s">
        <v>2189</v>
      </c>
      <c r="G431" s="8" t="s">
        <v>1489</v>
      </c>
      <c r="H431" s="24"/>
      <c r="I431" s="16" t="s">
        <v>84</v>
      </c>
      <c r="J431" s="16" t="s">
        <v>591</v>
      </c>
      <c r="K431" s="24" t="s">
        <v>2190</v>
      </c>
      <c r="L431" s="24" t="s">
        <v>2191</v>
      </c>
      <c r="M431" s="16" t="s">
        <v>367</v>
      </c>
      <c r="N431" s="43"/>
      <c r="O431" s="43"/>
      <c r="P431" s="24"/>
      <c r="Q431" s="12"/>
      <c r="R431" s="24"/>
      <c r="S431" s="24" t="s">
        <v>2192</v>
      </c>
      <c r="T431" s="24" t="s">
        <v>2179</v>
      </c>
      <c r="U431" s="11" t="s">
        <v>2193</v>
      </c>
      <c r="V431" s="24" t="s">
        <v>2194</v>
      </c>
      <c r="W431" s="23"/>
      <c r="X431" s="16"/>
      <c r="Y431" s="9" t="s">
        <v>1867</v>
      </c>
      <c r="Z431" s="13" t="str">
        <f t="shared" si="1"/>
        <v>{"id":"M4-MyM-3c-A-2-BR","seed":{"parameters":[{"name":"Q1","label":null,"max":100,"min":900,"step":1},{"name":"Q2","label":null,"max":100,"min":900,"step":1}],"uniques":true},"scaffolding":[{"id":"step-0","stimulus":"&lt;p&gt;Patrícia e Sofia prepararam duas limonadas e cada uma usou as seguintes quantidades de suco de limão. Arraste essas medidas para as lacunas correspondentes para completar a seguinte comparação.&lt;/p&gt;","template":"&lt;p style=\"text-align: center\"&gt;{{response}} &lt; {{response}}&lt;/p&gt;","seed":{"calculated":[{"name":"T1","function":"math.min({{Q1}}, {{Q2}})/10","temp":true},{"name":"T2","function":"math.max({{Q1}}, {{Q2}})/100","temp":true},{"name":"A1","label":"{{T1}} cl","function":"math.min({{Q1}}, {{Q2}})/10"},{"name":"A2","label":"{{T2}} dl","function":"math.max({{Q1}}, {{Q2}})/100"}]},"algorithm":{"name":"calculateOperation","template":"Cloze with drag &amp; drop","params":{"keyboard":"NUMERICAL"}}},{"id":"step-1","stimulus":"&lt;p&gt;O que pede o enunciado?&lt;/p&gt;","seed":{"calculated":[{"name":"2-A1","label":"Ordenar as medidas de capacidade da menor para a maior."},{"name":"2-A2","label":"Ordenar as medidas de capacidade da maior para a menor.","incorrect":true},{"name":"2-A2","label":"Determinar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ml&lt;/p&gt;","seed":{"calculated":[{"name":"T1","function":"math.min({{Q1}}, {{Q2}})/10","temp":true},{"name":"T2","function":"math.max({{Q1}}, {{Q2}})/100","temp":true},{"name":"3-A1","label":"math.min({{Q1}}, {{Q2}})","function":"math.min({{Q1}}, {{Q2}})"},{"name":"3-A2","label":"math.max({{Q1}}, {{Q2}})","function":"math.max({{Q1}}, {{Q2}})"}]},"algorithm":{"name":"calculateOperation","params":{"method":"equivLiteral","keyboard":"NUMERICAL"}}},{"id":"step-4","stimulus":"&lt;p&gt;Com os resultados anteriores, arraste cada medida para o espaço correspondente para completar a comparação.&lt;/p&gt;","template":"&lt;p style=\"text-align: center\"&gt;{{response}} &lt; {{response}}&lt;/p&gt;","seed":{"calculated":[{"name":"T1","function":"math.min({{Q1}}, {{Q2}})/10","temp":true},{"name":"T2","function":"math.max({{Q1}}, {{Q2}})/100","temp":true},{"name":"T3","function":"math.min({{Q1}}, {{Q2}})","temp":true},{"name":"T4","function":"math.max({{Q1}}, {{Q2}})","temp":true},{"name":"A1","label":"{{T1}} cl = {{T3}} ml","function":"math.min({{Q1}}, {{Q2}})"},{"name":"A2","label":"{{T2}} dl = {{T4}} ml","function":"math.max({{Q1}}, {{Q2}})*10"}]},"algorithm":{"name":"calculateOperation","template":"Cloze with drag &amp; drop","params":{"keyboard":"NUMERICAL"}}}]}</v>
      </c>
      <c r="AA431" s="11" t="s">
        <v>2195</v>
      </c>
      <c r="AB431" s="14" t="str">
        <f t="shared" si="2"/>
        <v>M4-MyM-3c-A-2</v>
      </c>
      <c r="AC431" s="14" t="str">
        <f t="shared" si="3"/>
        <v>M4-MyM-3c-A-2-BR</v>
      </c>
      <c r="AD431" s="7" t="s">
        <v>261</v>
      </c>
      <c r="AE431" s="7" t="s">
        <v>341</v>
      </c>
      <c r="AF431" s="16" t="s">
        <v>46</v>
      </c>
      <c r="AG431" s="16"/>
    </row>
    <row r="432" ht="75.0" customHeight="1">
      <c r="A432" s="9" t="s">
        <v>2169</v>
      </c>
      <c r="B432" s="12" t="s">
        <v>2170</v>
      </c>
      <c r="C432" s="9" t="s">
        <v>67</v>
      </c>
      <c r="D432" s="10" t="s">
        <v>35</v>
      </c>
      <c r="E432" s="9"/>
      <c r="F432" s="12" t="s">
        <v>2196</v>
      </c>
      <c r="G432" s="12"/>
      <c r="H432" s="24"/>
      <c r="I432" s="16" t="s">
        <v>84</v>
      </c>
      <c r="J432" s="16" t="s">
        <v>1361</v>
      </c>
      <c r="K432" s="24" t="s">
        <v>2197</v>
      </c>
      <c r="L432" s="44" t="s">
        <v>2198</v>
      </c>
      <c r="M432" s="16" t="s">
        <v>367</v>
      </c>
      <c r="N432" s="43" t="s">
        <v>2199</v>
      </c>
      <c r="O432" s="43" t="s">
        <v>2199</v>
      </c>
      <c r="P432" s="24"/>
      <c r="Q432" s="12"/>
      <c r="R432" s="24"/>
      <c r="S432" s="24" t="s">
        <v>2200</v>
      </c>
      <c r="T432" s="24" t="s">
        <v>2179</v>
      </c>
      <c r="U432" s="24" t="s">
        <v>2201</v>
      </c>
      <c r="V432" s="11" t="s">
        <v>2202</v>
      </c>
      <c r="W432" s="23"/>
      <c r="X432" s="16"/>
      <c r="Y432" s="9" t="s">
        <v>1867</v>
      </c>
      <c r="Z432" s="13" t="str">
        <f t="shared" si="1"/>
        <v>{"id":"M4-MyM-3c-A-3-BR","seed":{"parameters":[{"name":"Q1","label":null,"max":100,"min":1200,"step":10},{"name":"Q2","label":null,"max":100,"min":1200,"step":10},{"name":"Q3","label":null,"max":100,"min":1200,"step":10}],"uniques":true},"scaffolding":[{"id":"step-0","stimulus":"&lt;p&gt;Em uma cidade foi organizada uma gincana na qual as crianças precisavam carregar com as mãos um jarro com água retirada de uma fonte da cidade. Arraste e ordene as medidas da maior para a menor para descobrir quem encheu mais o pote. Coloque-as de cima para baixo.&lt;/p&gt;","seed":{"calculated":[{"name":"T1","function":"{{Q1}}/10","temp":true},{"name":"T2","function":"{{Q2}}/100","temp":true},{"name":"A1","label":"{{T1}} cl","function":"{{Q1}}"},{"name":"A2","label":"{{T2}} dl","function":"{{Q2}}"},{"name":"A3","label":"{{Q3}} ml","function":"{{Q3}}"}]},"algorithm":{"name":"orderNumbers","params":{"order":"desc"}}},{"id":"step-1","stimulus":"&lt;p&gt;O que pede o enunciado?&lt;/p&gt;","seed":{"calculated":[{"name":"2-A1","label":"Ordenar as medidas de capacidade da maior para a menor."},{"name":"2-A2","label":"Ordenar as medidas de capacidade da menor para a maior.","incorrect":true},{"name":"3-A3","label":"Determinar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ml&lt;/p&gt;&lt;p&gt;{{Q3}} ml&lt;/p&gt;","seed":{"calculated":[{"name":"T1","function":"{{Q1}}/10","temp":true},{"name":"T2","function":"{{Q2}}/100","temp":true},{"name":"3-A1","label":"{{Q1}}","function":"{{Q1}}"},{"name":"3-A2","label":"{{Q2}}","function":"{{Q2}}"}]},"algorithm":{"name":"calculateOperation","params":{"method":"equivLiteral","keyboard":"NUMERICAL"}}},{"id":"step-4","stimulus":"&lt;p&gt;Com os resultados anteriores, arraste e ordene as medidas de capacidade da maior para a menor. Coloque-as de cima para baixo.&lt;/p&gt;","seed":{"calculated":[{"name":"T1","function":"{{Q1}}/100","temp":true},{"name":"T2","function":"{{Q2}}/10","temp":true},{"name":"A1","label":"{{T1}} cl = {{Q1}} ml","function":"{{Q1}}"},{"name":"A2","label":"{{T2}} dl = {{Q2}} ml","function":"{{Q2}}"},{"name":"A3","label":"{{Q3}} ml","function":"{{Q3}}"}]},"algorithm":{"name":"orderNumbers","params":{"order":"desc"}}}]}</v>
      </c>
      <c r="AA432" s="11" t="s">
        <v>2203</v>
      </c>
      <c r="AB432" s="14" t="str">
        <f t="shared" si="2"/>
        <v>M4-MyM-3c-A-3</v>
      </c>
      <c r="AC432" s="14" t="str">
        <f t="shared" si="3"/>
        <v>M4-MyM-3c-A-3-BR</v>
      </c>
      <c r="AD432" s="7" t="s">
        <v>261</v>
      </c>
      <c r="AE432" s="7" t="s">
        <v>341</v>
      </c>
      <c r="AF432" s="16" t="s">
        <v>46</v>
      </c>
      <c r="AG432" s="16"/>
    </row>
    <row r="433" ht="75.0" customHeight="1">
      <c r="A433" s="9" t="s">
        <v>2204</v>
      </c>
      <c r="B433" s="12" t="s">
        <v>2205</v>
      </c>
      <c r="C433" s="9" t="s">
        <v>34</v>
      </c>
      <c r="D433" s="10" t="s">
        <v>35</v>
      </c>
      <c r="E433" s="9"/>
      <c r="F433" s="11" t="s">
        <v>2206</v>
      </c>
      <c r="G433" s="12"/>
      <c r="H433" s="24"/>
      <c r="I433" s="9" t="s">
        <v>84</v>
      </c>
      <c r="J433" s="9" t="s">
        <v>391</v>
      </c>
      <c r="K433" s="12" t="s">
        <v>2207</v>
      </c>
      <c r="L433" s="12" t="s">
        <v>2208</v>
      </c>
      <c r="M433" s="9" t="s">
        <v>41</v>
      </c>
      <c r="N433" s="11" t="s">
        <v>2209</v>
      </c>
      <c r="O433" s="11" t="s">
        <v>2210</v>
      </c>
      <c r="P433" s="23"/>
      <c r="Q433" s="16"/>
      <c r="R433" s="21"/>
      <c r="S433" s="21"/>
      <c r="T433" s="21"/>
      <c r="U433" s="21"/>
      <c r="V433" s="21"/>
      <c r="W433" s="23"/>
      <c r="X433" s="16"/>
      <c r="Y433" s="9" t="s">
        <v>1867</v>
      </c>
      <c r="Z433" s="13" t="str">
        <f t="shared" si="1"/>
        <v>{"id":"M4-MyM-4a-I-1-BR","stimulus":"&lt;p&gt;Escolha o resultado desta subtração.&lt;/p&gt;&lt;p style=\"text-align: center\"&gt;{{T1}} {{Q3}} − {{Q2}} {{Q3}} = ...&lt;/p&gt;","hint":"&lt;p&gt;Como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T1}}&lt;/span&gt;&lt;/div&gt;&lt;/div&gt;&lt;/div&gt;","seed":{"parameters":[{"name":"Q1","label":null,"min":100,"max":5000,"step":1},{"name":"Q2","label":null,"min":100,"max":5000,"step":1},{"name":"Q3","label":null,"list":["km","hm","dam","m","dm","cm","mm","kg","hg","dag","g","dg","cg","mg","kl","hl","dal","l","dl","cl","ml"]},{"name":"Q4","label":null,"min":1,"max":90,"step":10},{"name":"Q5","label":null,"min":1,"max":90,"step":10},{"name":"Q6","label":null,"min":1,"max":10,"step":1},{"name":"Q7","label":null,"min":1,"max":10,"step":1}],"calculated":[{"name":"T1","label":"{{function}}","function":"{{Q1}}+{{Q2}}","temp":true},{"name":"T2","label":"{{function}}","function":"{{Q1}}","temp":true},{"name":"T3","label":"{{function}}","function":"{{Q1}}+{{Q4}}","temp":true},{"name":"T4","label":"{{function}}","function":"{{Q1}}-{{Q5}}","temp":true},{"name":"T5","label":"{{function}}","function":"{{Q1}}+{{Q6}}","temp":true},{"name":"T6","label":"{{function}}","function":"{{Q1}}-{{Q7}}","temp":true},{"name":"A1","label":"{{T2}} {{Q3}}"},{"name":"A2","label":"{{T3}} {{Q3}}","incorrect":true},{"name":"A3","label":"{{T4}} {{Q3}}","incorrect":true},{"name":"A4","label":"{{T5}} {{Q3}}","incorrect":true},{"name":"A5","label":"{{T6}} {{Q3}}","incorrect":true}],"uniques":true},"algorithm":{"name":"trueFalse","template":"Multiple choice – standard","params":{"countCorrect":1,"countIncorrect":2,"showCheckIcon":false,
            "columns": 3
        }
    }
}</v>
      </c>
      <c r="AA433" s="11" t="s">
        <v>2211</v>
      </c>
      <c r="AB433" s="14" t="str">
        <f t="shared" si="2"/>
        <v>M4-MyM-4a-I-1</v>
      </c>
      <c r="AC433" s="14" t="str">
        <f t="shared" si="3"/>
        <v>M4-MyM-4a-I-1-BR</v>
      </c>
      <c r="AD433" s="7" t="s">
        <v>261</v>
      </c>
      <c r="AE433" s="16"/>
      <c r="AF433" s="16" t="s">
        <v>46</v>
      </c>
      <c r="AG433" s="7"/>
    </row>
    <row r="434" ht="75.0" customHeight="1">
      <c r="A434" s="9" t="s">
        <v>2204</v>
      </c>
      <c r="B434" s="12" t="s">
        <v>2205</v>
      </c>
      <c r="C434" s="9" t="s">
        <v>34</v>
      </c>
      <c r="D434" s="10" t="s">
        <v>35</v>
      </c>
      <c r="E434" s="9"/>
      <c r="F434" s="11" t="s">
        <v>2212</v>
      </c>
      <c r="G434" s="12"/>
      <c r="H434" s="24"/>
      <c r="I434" s="9" t="s">
        <v>84</v>
      </c>
      <c r="J434" s="9" t="s">
        <v>391</v>
      </c>
      <c r="K434" s="12" t="s">
        <v>2213</v>
      </c>
      <c r="L434" s="12" t="s">
        <v>2214</v>
      </c>
      <c r="M434" s="9" t="s">
        <v>41</v>
      </c>
      <c r="N434" s="11" t="s">
        <v>2215</v>
      </c>
      <c r="O434" s="11" t="s">
        <v>2216</v>
      </c>
      <c r="P434" s="23"/>
      <c r="Q434" s="16"/>
      <c r="R434" s="21"/>
      <c r="S434" s="21"/>
      <c r="T434" s="21"/>
      <c r="U434" s="21"/>
      <c r="V434" s="21"/>
      <c r="W434" s="23"/>
      <c r="X434" s="16"/>
      <c r="Y434" s="9" t="s">
        <v>1867</v>
      </c>
      <c r="Z434" s="13" t="str">
        <f t="shared" si="1"/>
        <v>{"id":"M4-MyM-4a-I-2-BR","stimulus":"&lt;p&gt;Escolha o resultado desta adição.&lt;/p&gt;&lt;p style=\"text-align: center\"&gt;{{Q1}} {{Q3}} + {{Q2}} {{Q3}} = ...&lt;/p&gt;","hint":"&lt;p&gt;Como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Q1}}&lt;/span&gt;&lt;/div&gt;&lt;/div&gt;&lt;/div&gt;","seed":{"parameters":[{"name":"Q1","label":null,"min":100,"max":9999,"step":1},{"name":"Q2","label":null,"min":100,"max":9999,"step":1},{"name":"Q3","label":null,"list":["km","hm","dam","m","dm","cm","mm","kg","hg","dag","g","dg","cg","mg","kl","hl","dal","l","dl","cl","ml"]},{"name":"Q4","label":null,"min":1,"max":90,"step":10},{"name":"Q5","label":null,"min":1,"max":90,"step":10},{"name":"Q6","label":null,"min":1,"max":10,"step":1},{"name":"Q7","label":null,"min":1,"max":10,"step":1}],"calculated":[{"name":"T2","label":"{{function}}","function":"{{Q1}}+{{Q2}}","temp":true},{"name":"T3","label":"{{function}}","function":"{{Q1}}+{{Q2}}+{{Q4}}","temp":true},{"name":"T4","label":"{{function}}","function":"{{Q1}}+{{Q2}}-{{Q5}}","temp":true},{"name":"T5","label":"{{function}}","function":"{{Q1}}+{{Q2}}+{{Q6}}","temp":true},{"name":"T6","label":"{{function}}","function":"{{Q1}}+{{Q2}}-{{Q7}}","temp":true},{"name":"A1","label":"{{T2}} {{Q3}}"},{"name":"A2","label":"{{T3}} {{Q3}}","incorrect":true},{"name":"A3","label":"{{T4}} {{Q3}}","incorrect":true},{"name":"A4","label":"{{T5}} {{Q3}}","incorrect":true},{"name":"A5","label":"{{T6}} {{Q3}}","incorrect":true}],"uniques":true},"algorithm":{"name":"trueFalse","template":"Multiple choice – standard","params":{"countCorrect":1,"countIncorrect":2,"showCheckIcon":false,
            "columns": 3
        }
    }
}</v>
      </c>
      <c r="AA434" s="11" t="s">
        <v>2217</v>
      </c>
      <c r="AB434" s="14" t="str">
        <f t="shared" si="2"/>
        <v>M4-MyM-4a-I-2</v>
      </c>
      <c r="AC434" s="14" t="str">
        <f t="shared" si="3"/>
        <v>M4-MyM-4a-I-2-BR</v>
      </c>
      <c r="AD434" s="7" t="s">
        <v>261</v>
      </c>
      <c r="AE434" s="16"/>
      <c r="AF434" s="16" t="s">
        <v>46</v>
      </c>
      <c r="AG434" s="7"/>
    </row>
    <row r="435" ht="75.0" customHeight="1">
      <c r="A435" s="9" t="s">
        <v>2204</v>
      </c>
      <c r="B435" s="12" t="s">
        <v>2205</v>
      </c>
      <c r="C435" s="9" t="s">
        <v>48</v>
      </c>
      <c r="D435" s="10" t="s">
        <v>35</v>
      </c>
      <c r="E435" s="9"/>
      <c r="F435" s="12" t="s">
        <v>493</v>
      </c>
      <c r="G435" s="8" t="s">
        <v>2218</v>
      </c>
      <c r="H435" s="24"/>
      <c r="I435" s="9" t="s">
        <v>84</v>
      </c>
      <c r="J435" s="9" t="s">
        <v>92</v>
      </c>
      <c r="K435" s="8" t="s">
        <v>2219</v>
      </c>
      <c r="L435" s="12" t="s">
        <v>2220</v>
      </c>
      <c r="M435" s="9" t="s">
        <v>41</v>
      </c>
      <c r="N435" s="11" t="s">
        <v>2209</v>
      </c>
      <c r="O435" s="11" t="s">
        <v>2221</v>
      </c>
      <c r="P435" s="23"/>
      <c r="Q435" s="16"/>
      <c r="R435" s="21"/>
      <c r="S435" s="21"/>
      <c r="T435" s="21"/>
      <c r="U435" s="21"/>
      <c r="V435" s="21"/>
      <c r="W435" s="23"/>
      <c r="X435" s="16"/>
      <c r="Y435" s="9" t="s">
        <v>1867</v>
      </c>
      <c r="Z435" s="13" t="str">
        <f t="shared" si="1"/>
        <v>{"id":"M4-MyM-4a-E-1-BR","stimulus":"&lt;p&gt;Calcule a seguinte subtração.&lt;/p&gt;","template":"&lt;p style=\"text-align: center\"&gt;{{T1}} {{Q11}} − {{Q2}} {{Q11}} = {{response}} {{Q11}}&lt;/p&gt;","hint":"&lt;p&gt;Como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T1}}&lt;/span&gt;&lt;/div&gt;&lt;/div&gt;&lt;/div&gt;","seed":{"parameters":[{"name":"Q1","label":null,"min":100,"max":5000,"step":1},{"name":"Q2","label":null,"min":100,"max":5000,"step":1},{"name":"Q11","label":null,"list":["km","hm","dam","m","dm","cm","mm","kg","hg","dag","g","dg","cg","mg","kl","hl","dal","l","dl","cl","ml"]}],"calculated":[{"name":"T1","label":"{{function}}","function":"{{Q1}}+{{Q2}}","temp":true},{"name":"A1","label":"{{function}}","function":"{{Q1}}"}],"uniques":true},"algorithm":{"name":"calculateOperation","params":{"method":"equivLiteral","keyboard":"NUMERICAL"}}}</v>
      </c>
      <c r="AA435" s="11" t="s">
        <v>2222</v>
      </c>
      <c r="AB435" s="14" t="str">
        <f t="shared" si="2"/>
        <v>M4-MyM-4a-E-1</v>
      </c>
      <c r="AC435" s="14" t="str">
        <f t="shared" si="3"/>
        <v>M4-MyM-4a-E-1-BR</v>
      </c>
      <c r="AD435" s="7" t="s">
        <v>261</v>
      </c>
      <c r="AE435" s="16"/>
      <c r="AF435" s="16" t="s">
        <v>46</v>
      </c>
      <c r="AG435" s="7"/>
    </row>
    <row r="436" ht="75.0" customHeight="1">
      <c r="A436" s="9" t="s">
        <v>2204</v>
      </c>
      <c r="B436" s="12" t="s">
        <v>2205</v>
      </c>
      <c r="C436" s="9" t="s">
        <v>48</v>
      </c>
      <c r="D436" s="10" t="s">
        <v>35</v>
      </c>
      <c r="E436" s="9"/>
      <c r="F436" s="12" t="s">
        <v>437</v>
      </c>
      <c r="G436" s="8" t="s">
        <v>2223</v>
      </c>
      <c r="H436" s="24"/>
      <c r="I436" s="9" t="s">
        <v>84</v>
      </c>
      <c r="J436" s="9" t="s">
        <v>92</v>
      </c>
      <c r="K436" s="8" t="s">
        <v>2224</v>
      </c>
      <c r="L436" s="12" t="s">
        <v>557</v>
      </c>
      <c r="M436" s="9" t="s">
        <v>41</v>
      </c>
      <c r="N436" s="11" t="s">
        <v>2215</v>
      </c>
      <c r="O436" s="11" t="s">
        <v>2216</v>
      </c>
      <c r="P436" s="23"/>
      <c r="Q436" s="16"/>
      <c r="R436" s="23"/>
      <c r="S436" s="23"/>
      <c r="T436" s="23"/>
      <c r="U436" s="23"/>
      <c r="V436" s="23"/>
      <c r="W436" s="23"/>
      <c r="X436" s="24"/>
      <c r="Y436" s="9" t="s">
        <v>1867</v>
      </c>
      <c r="Z436" s="13" t="str">
        <f t="shared" si="1"/>
        <v>{"id":"M4-MyM-4a-E-2-BR","stimulus":"&lt;p&gt;Calcule a seguinte adição.&lt;/p&gt;","template":"&lt;p style=\"text-align: center\"&gt;{{Q1}} {{Q11}} + {{Q2}} {{Q11}} = {{response}} {{Q11}}&lt;/p&gt;","hint":"&lt;p&gt;Como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9999,"step":1},{"name":"Q2","label":null,"min":100,"max":9999,"step":1},{"name":"Q11","label":null,"list":["km","hm","dam","m","dm","cm","mm","kg","hg","dag","g","dg","cg","mg","kl","hl","dal","l","dl","cl","ml"]}],"calculated":[{"name":"A1","label":"{{function}}","function":"{{Q1}}+{{Q2}}"}],"uniques":true},"algorithm":{"name":"calculateOperation","params":{"method":"equivLiteral","keyboard":"NUMERICAL"}}}</v>
      </c>
      <c r="AA436" s="11" t="s">
        <v>2225</v>
      </c>
      <c r="AB436" s="14" t="str">
        <f t="shared" si="2"/>
        <v>M4-MyM-4a-E-2</v>
      </c>
      <c r="AC436" s="14" t="str">
        <f t="shared" si="3"/>
        <v>M4-MyM-4a-E-2-BR</v>
      </c>
      <c r="AD436" s="7" t="s">
        <v>261</v>
      </c>
      <c r="AE436" s="16"/>
      <c r="AF436" s="16" t="s">
        <v>46</v>
      </c>
      <c r="AG436" s="7"/>
    </row>
    <row r="437" ht="75.0" customHeight="1">
      <c r="A437" s="9" t="s">
        <v>2204</v>
      </c>
      <c r="B437" s="12" t="s">
        <v>2205</v>
      </c>
      <c r="C437" s="9" t="s">
        <v>67</v>
      </c>
      <c r="D437" s="10" t="s">
        <v>35</v>
      </c>
      <c r="E437" s="9"/>
      <c r="F437" s="11" t="s">
        <v>2226</v>
      </c>
      <c r="G437" s="12" t="s">
        <v>2227</v>
      </c>
      <c r="H437" s="24"/>
      <c r="I437" s="16" t="s">
        <v>84</v>
      </c>
      <c r="J437" s="9" t="s">
        <v>92</v>
      </c>
      <c r="K437" s="12" t="s">
        <v>2228</v>
      </c>
      <c r="L437" s="12" t="s">
        <v>1093</v>
      </c>
      <c r="M437" s="9" t="s">
        <v>41</v>
      </c>
      <c r="N437" s="24" t="s">
        <v>2229</v>
      </c>
      <c r="O437" s="24" t="s">
        <v>2230</v>
      </c>
      <c r="P437" s="23"/>
      <c r="Q437" s="16"/>
      <c r="R437" s="21"/>
      <c r="S437" s="21"/>
      <c r="T437" s="21"/>
      <c r="U437" s="21"/>
      <c r="V437" s="21"/>
      <c r="W437" s="21"/>
      <c r="X437" s="23"/>
      <c r="Y437" s="9" t="s">
        <v>1867</v>
      </c>
      <c r="Z437" s="13" t="str">
        <f t="shared" si="1"/>
        <v>{"id":"M4-MyM-4a-A-1-BR","stimulus":"&lt;p&gt;Daniel e seu pai compraram {{Q1}} g de maçãs e {{Q2}} g de pêssegos. Qual é a medida de massa total dessa compra?&lt;/p&gt;","template":"&lt;p&gt;A massa total da compra mede {{response}} g.&lt;/p&gt;","hint":"&lt;p&gt;Como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5000,"step":10},{"name":"Q2","label":null,"min":100,"max":5000,"step":10}],"calculated":[{"name":"A1","label":"{{function}}","function":"{{Q1}}+{{Q2}}"}],"uniques":true},"algorithm":{"name":"calculateOperation","params":{"method":"equivLiteral","keyboard":"NUMERICAL"}}}</v>
      </c>
      <c r="AA437" s="11" t="s">
        <v>2231</v>
      </c>
      <c r="AB437" s="14" t="str">
        <f t="shared" si="2"/>
        <v>M4-MyM-4a-A-1</v>
      </c>
      <c r="AC437" s="14" t="str">
        <f t="shared" si="3"/>
        <v>M4-MyM-4a-A-1-BR</v>
      </c>
      <c r="AD437" s="7" t="s">
        <v>261</v>
      </c>
      <c r="AE437" s="16"/>
      <c r="AF437" s="16" t="s">
        <v>46</v>
      </c>
      <c r="AG437" s="7"/>
    </row>
    <row r="438" ht="75.0" customHeight="1">
      <c r="A438" s="9" t="s">
        <v>2204</v>
      </c>
      <c r="B438" s="12" t="s">
        <v>2205</v>
      </c>
      <c r="C438" s="9" t="s">
        <v>67</v>
      </c>
      <c r="D438" s="10" t="s">
        <v>35</v>
      </c>
      <c r="E438" s="9"/>
      <c r="F438" s="11" t="s">
        <v>2232</v>
      </c>
      <c r="G438" s="12" t="s">
        <v>2233</v>
      </c>
      <c r="H438" s="24"/>
      <c r="I438" s="16" t="s">
        <v>84</v>
      </c>
      <c r="J438" s="9" t="s">
        <v>92</v>
      </c>
      <c r="K438" s="12" t="s">
        <v>2234</v>
      </c>
      <c r="L438" s="12" t="s">
        <v>1093</v>
      </c>
      <c r="M438" s="9" t="s">
        <v>41</v>
      </c>
      <c r="N438" s="24" t="s">
        <v>2229</v>
      </c>
      <c r="O438" s="24" t="s">
        <v>2230</v>
      </c>
      <c r="P438" s="23"/>
      <c r="Q438" s="16"/>
      <c r="R438" s="21"/>
      <c r="S438" s="21"/>
      <c r="T438" s="21"/>
      <c r="U438" s="21"/>
      <c r="V438" s="21"/>
      <c r="W438" s="21"/>
      <c r="X438" s="23"/>
      <c r="Y438" s="9" t="s">
        <v>1867</v>
      </c>
      <c r="Z438" s="13" t="str">
        <f t="shared" si="1"/>
        <v>{"id":"M4-MyM-4a-A-2-BR","stimulus":"&lt;p&gt;Pietra pedalou {{Q1}} m de manhã e {{Q2}} m à tarde. Quantos metros ela pedalou no total?&lt;/p&gt;","template":"&lt;p&gt;Pietra pedalou {{response}} m.&lt;/p&gt;","hint":"&lt;p&gt;Como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1000,"max":5000,"step":1},{"name":"Q2","label":null,"min":1000,"max":5000,"step":1}],"calculated":[{"name":"A1","label":"{{function}}","function":"{{Q1}}+{{Q2}}"}],"uniques":true},"algorithm":{"name":"calculateOperation","params":{"method":"equivLiteral","keyboard":"NUMERICAL"}}}</v>
      </c>
      <c r="AA438" s="11" t="s">
        <v>2235</v>
      </c>
      <c r="AB438" s="14" t="str">
        <f t="shared" si="2"/>
        <v>M4-MyM-4a-A-2</v>
      </c>
      <c r="AC438" s="14" t="str">
        <f t="shared" si="3"/>
        <v>M4-MyM-4a-A-2-BR</v>
      </c>
      <c r="AD438" s="7" t="s">
        <v>261</v>
      </c>
      <c r="AE438" s="16"/>
      <c r="AF438" s="16" t="s">
        <v>46</v>
      </c>
      <c r="AG438" s="7"/>
    </row>
    <row r="439" ht="75.0" customHeight="1">
      <c r="A439" s="9" t="s">
        <v>2204</v>
      </c>
      <c r="B439" s="12" t="s">
        <v>2205</v>
      </c>
      <c r="C439" s="9" t="s">
        <v>67</v>
      </c>
      <c r="D439" s="10" t="s">
        <v>35</v>
      </c>
      <c r="E439" s="9"/>
      <c r="F439" s="12" t="s">
        <v>2236</v>
      </c>
      <c r="G439" s="12" t="s">
        <v>2237</v>
      </c>
      <c r="H439" s="24"/>
      <c r="I439" s="16" t="s">
        <v>84</v>
      </c>
      <c r="J439" s="9" t="s">
        <v>92</v>
      </c>
      <c r="K439" s="12" t="s">
        <v>2238</v>
      </c>
      <c r="L439" s="12" t="s">
        <v>2239</v>
      </c>
      <c r="M439" s="9" t="s">
        <v>41</v>
      </c>
      <c r="N439" s="24" t="s">
        <v>2240</v>
      </c>
      <c r="O439" s="11" t="s">
        <v>2241</v>
      </c>
      <c r="P439" s="23"/>
      <c r="Q439" s="16"/>
      <c r="R439" s="21"/>
      <c r="S439" s="21"/>
      <c r="T439" s="21"/>
      <c r="U439" s="21"/>
      <c r="V439" s="21"/>
      <c r="W439" s="21"/>
      <c r="X439" s="11"/>
      <c r="Y439" s="9" t="s">
        <v>1867</v>
      </c>
      <c r="Z439" s="13" t="str">
        <f t="shared" si="1"/>
        <v>{"id":"M4-MyM-4a-A-3-BR","stimulus":"&lt;p&gt;Uma piscina estava com {{T1}} l de água, mas teve {{Q2}} l esvaziados. Quantos litros a piscina tem agora?&lt;/p&gt;","template":"&lt;p&gt;A piscina tem {{response}} l.&lt;/p&gt;","hint":"&lt;p&gt;Como as unidades são as mesmas, basta subtrair os números naturais.&lt;/p&gt;","feedback":"&lt;p&gt;Como as unidades são as mesmas, basta subtrair os números naturais.&lt;/p&gt;&lt;div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T1}}&lt;/span&gt;&lt;/div&gt;&lt;/div&gt;&lt;/div&gt;","seed":{"parameters":[{"name":"Q1","label":null,"min":10000,"max":25000,"step":1},{"name":"Q2","label":null,"min":10000,"max":25000,"step":1}],"calculated":[{"name":"T1","label":"{{function}}","function":"{{Q1}}+{{Q2}}","temp":true},{"name":"A1","label":"{{function}}","function":"{{Q1}}"}],"uniques":true},"algorithm":{"name":"calculateOperation","params":{"method":"equivLiteral","keyboard":"NUMERICAL"}}}</v>
      </c>
      <c r="AA439" s="11" t="s">
        <v>2242</v>
      </c>
      <c r="AB439" s="14" t="str">
        <f t="shared" si="2"/>
        <v>M4-MyM-4a-A-3</v>
      </c>
      <c r="AC439" s="14" t="str">
        <f t="shared" si="3"/>
        <v>M4-MyM-4a-A-3-BR</v>
      </c>
      <c r="AD439" s="7" t="s">
        <v>261</v>
      </c>
      <c r="AE439" s="16"/>
      <c r="AF439" s="16" t="s">
        <v>46</v>
      </c>
      <c r="AG439" s="7"/>
    </row>
    <row r="440" ht="75.0" customHeight="1">
      <c r="A440" s="9" t="s">
        <v>2243</v>
      </c>
      <c r="B440" s="12" t="s">
        <v>2244</v>
      </c>
      <c r="C440" s="9" t="s">
        <v>34</v>
      </c>
      <c r="D440" s="10" t="s">
        <v>35</v>
      </c>
      <c r="E440" s="9"/>
      <c r="F440" s="12" t="s">
        <v>2245</v>
      </c>
      <c r="G440" s="12" t="s">
        <v>2246</v>
      </c>
      <c r="H440" s="24"/>
      <c r="I440" s="16" t="s">
        <v>84</v>
      </c>
      <c r="J440" s="9" t="s">
        <v>591</v>
      </c>
      <c r="K440" s="12" t="s">
        <v>2247</v>
      </c>
      <c r="L440" s="12" t="s">
        <v>2248</v>
      </c>
      <c r="M440" s="9" t="s">
        <v>41</v>
      </c>
      <c r="N440" s="11" t="s">
        <v>2249</v>
      </c>
      <c r="O440" s="11" t="s">
        <v>2249</v>
      </c>
      <c r="P440" s="23"/>
      <c r="Q440" s="16"/>
      <c r="R440" s="21"/>
      <c r="S440" s="21"/>
      <c r="T440" s="21"/>
      <c r="U440" s="21"/>
      <c r="V440" s="21"/>
      <c r="W440" s="21"/>
      <c r="X440" s="11"/>
      <c r="Y440" s="9" t="s">
        <v>1867</v>
      </c>
      <c r="Z440" s="13" t="str">
        <f t="shared" si="1"/>
        <v>{"id":"M4-MyM-4b-I-1-BR","stimulus":"&lt;p&gt;Arraste o resultado correto desta multiplicação.&lt;/p&gt;","template":"&lt;p style=\"text-align: center\"&gt;{{Q1}} {{Q5}} × {{Q2}} = {{response}}&lt;/p&gt;","hint":"&lt;p&gt;Para multiplicar as unidades de medida, basta operar com os números naturais.&lt;/p&gt;","feedback":"&lt;p&gt;Para multiplicar as unidades de medida, basta operar com os números naturais.&lt;/p&gt;","seed":{"parameters":[{"name":"Q1","label":null,"min":100,"max":999,"step":1},{"name":"Q2","label":null,"min":2,"max":9,"step":1},{"name":"Q3","label":null,"min":2,"max":9,"step":1},{"name":"Q4","label":null,"min":2,"max":9,"step":1},{"name":"Q5","list":["km","hm","dam","m","dm","cm","mm","kg","hg","dag","g","dg","cg","mg","kl","hl","dal","l","dl","cl","ml"]}],"calculated":[{"name":"T1","function":"{{Q1}}*{{Q2}}","temp":true},{"name":"T2","function":"{{Q1}}*{{Q3}}","temp":true},{"name":"T3","function":"{{Q1}}*{{Q4}}","temp":true},{"name":"A1","label":"{{T1}} {{Q5}}"},{"name":"A2","label":"{{T2}} {{Q5}}","incorrect":true},{"name":"A3","label":"{{T3}} {{Q5}}","incorrect":true}],"uniques":true},"algorithm":{"name":"calculateOperation","template":"Cloze with drag &amp; drop","params":{"keyboard":"INTERMEDIATE"}}}</v>
      </c>
      <c r="AA440" s="11" t="s">
        <v>2250</v>
      </c>
      <c r="AB440" s="14" t="str">
        <f t="shared" si="2"/>
        <v>M4-MyM-4b-I-1</v>
      </c>
      <c r="AC440" s="14" t="str">
        <f t="shared" si="3"/>
        <v>M4-MyM-4b-I-1-BR</v>
      </c>
      <c r="AD440" s="7" t="s">
        <v>261</v>
      </c>
      <c r="AE440" s="16"/>
      <c r="AF440" s="16" t="s">
        <v>46</v>
      </c>
      <c r="AG440" s="7"/>
    </row>
    <row r="441" ht="75.0" customHeight="1">
      <c r="A441" s="9" t="s">
        <v>2243</v>
      </c>
      <c r="B441" s="12" t="s">
        <v>2244</v>
      </c>
      <c r="C441" s="9" t="s">
        <v>34</v>
      </c>
      <c r="D441" s="10" t="s">
        <v>35</v>
      </c>
      <c r="E441" s="9"/>
      <c r="F441" s="12" t="s">
        <v>1715</v>
      </c>
      <c r="G441" s="12" t="s">
        <v>2251</v>
      </c>
      <c r="H441" s="24"/>
      <c r="I441" s="16" t="s">
        <v>84</v>
      </c>
      <c r="J441" s="9" t="s">
        <v>591</v>
      </c>
      <c r="K441" s="12" t="s">
        <v>2252</v>
      </c>
      <c r="L441" s="12" t="s">
        <v>2253</v>
      </c>
      <c r="M441" s="9" t="s">
        <v>41</v>
      </c>
      <c r="N441" s="11" t="s">
        <v>2254</v>
      </c>
      <c r="O441" s="11" t="s">
        <v>2254</v>
      </c>
      <c r="P441" s="23"/>
      <c r="Q441" s="16"/>
      <c r="R441" s="21"/>
      <c r="S441" s="21"/>
      <c r="T441" s="21"/>
      <c r="U441" s="21"/>
      <c r="V441" s="21"/>
      <c r="W441" s="21"/>
      <c r="X441" s="11"/>
      <c r="Y441" s="9" t="s">
        <v>1867</v>
      </c>
      <c r="Z441" s="13" t="str">
        <f t="shared" si="1"/>
        <v>{"id":"M4-MyM-4b-I-2-BR","stimulus":"&lt;p&gt;Arraste o resultado correto desta divisão.&lt;/p&gt;","template":"&lt;p style=\"text-align: center\"&gt;{{T1}} {{Q5}} : {{Q1}} = {{response}}&lt;/p&gt;","hint":"&lt;p&gt;Para dividir as unidades de medida, basta operar com os números naturais.&lt;/p&gt;","feedback":"&lt;p&gt;Para dividir as unidades de medida, basta operar com os números naturais.&lt;/p&gt;","seed":{"parameters":[{"name":"Q1","label":null,"min":2,"max":9,"step":1},{"name":"Q2","label":null,"min":100,"max":999,"step":1},{"name":"Q3","label":null,"min":100,"max":999,"step":1},{"name":"Q4","label":null,"min":100,"max":999,"step":1},{"name":"Q5","list":["km","hm","dam","m","dm","cm","mm","kg","hg","dag","g","dg","cg","mg","kl","hl","dal","l","dl","cl","ml"]}],"calculated":[{"name":"T1","function":"{{Q1}}*{{Q2}}","temp":true},{"name":"A1","label":"{{Q2}} {{Q5}}"},{"name":"A2","label":"{{Q3}} {{Q5}}","incorrect":true},{"name":"A3","label":"{{Q4}} {{Q5}}","incorrect":true}],"uniques":true},"algorithm":{"name":"calculateOperation","template":"Cloze with drag &amp; drop","params":{"keyboard":"INTERMEDIATE"}}}</v>
      </c>
      <c r="AA441" s="11" t="s">
        <v>2255</v>
      </c>
      <c r="AB441" s="14" t="str">
        <f t="shared" si="2"/>
        <v>M4-MyM-4b-I-2</v>
      </c>
      <c r="AC441" s="14" t="str">
        <f t="shared" si="3"/>
        <v>M4-MyM-4b-I-2-BR</v>
      </c>
      <c r="AD441" s="7" t="s">
        <v>261</v>
      </c>
      <c r="AE441" s="16"/>
      <c r="AF441" s="16" t="s">
        <v>46</v>
      </c>
      <c r="AG441" s="7"/>
    </row>
    <row r="442" ht="75.0" customHeight="1">
      <c r="A442" s="9" t="s">
        <v>2243</v>
      </c>
      <c r="B442" s="12" t="s">
        <v>2244</v>
      </c>
      <c r="C442" s="9" t="s">
        <v>48</v>
      </c>
      <c r="D442" s="10" t="s">
        <v>35</v>
      </c>
      <c r="E442" s="9"/>
      <c r="F442" s="12" t="s">
        <v>2256</v>
      </c>
      <c r="G442" s="12" t="s">
        <v>2257</v>
      </c>
      <c r="H442" s="24"/>
      <c r="I442" s="16" t="s">
        <v>84</v>
      </c>
      <c r="J442" s="9" t="s">
        <v>92</v>
      </c>
      <c r="K442" s="12" t="s">
        <v>2258</v>
      </c>
      <c r="L442" s="12" t="s">
        <v>712</v>
      </c>
      <c r="M442" s="9" t="s">
        <v>41</v>
      </c>
      <c r="N442" s="11" t="s">
        <v>2249</v>
      </c>
      <c r="O442" s="11" t="s">
        <v>2249</v>
      </c>
      <c r="P442" s="23"/>
      <c r="Q442" s="16"/>
      <c r="R442" s="21"/>
      <c r="S442" s="21"/>
      <c r="T442" s="21"/>
      <c r="U442" s="21"/>
      <c r="V442" s="21"/>
      <c r="W442" s="21"/>
      <c r="X442" s="11"/>
      <c r="Y442" s="9" t="s">
        <v>1867</v>
      </c>
      <c r="Z442" s="13" t="str">
        <f t="shared" si="1"/>
        <v>{"id":"M4-MyM-4b-E-1-BR","stimulus":"&lt;p&gt;Calcule esta multiplicação.&lt;/p&gt;","template":"&lt;p style=\"text-align: center\"&gt;{{Q1}} {{Q3}} × {{Q2}} = {{response}} {{Q3}}&lt;/p&gt;","hint":"&lt;p&gt;Para multiplicar as unidades de medida, basta operar com os números naturais.&lt;/p&gt;","feedback":"&lt;p&gt;Para multiplicar as unidades de medida, basta operar com os números naturais.&lt;/p&gt;","seed":{"parameters":[{"name":"Q1","label":null,"min":100,"max":999,"step":1},{"name":"Q2","label":null,"min":2,"max":9,"step":1},{"name":"Q3","list":["km","hm","dam","m","dm","cm","mm","kg","hg","dag","g","dg","cg","mg","kl","hl","dal","l","dl","cl","ml"]}],"calculated":[{"name":"A1","function":"{{Q1}}*{{Q2}}"}],"uniques":true},"algorithm":{"name":"calculateOperation","params":{"method":"equivLiteral","keyboard":"NUMERICAL"}}}</v>
      </c>
      <c r="AA442" s="11" t="s">
        <v>2259</v>
      </c>
      <c r="AB442" s="14" t="str">
        <f t="shared" si="2"/>
        <v>M4-MyM-4b-E-1</v>
      </c>
      <c r="AC442" s="14" t="str">
        <f t="shared" si="3"/>
        <v>M4-MyM-4b-E-1-BR</v>
      </c>
      <c r="AD442" s="7" t="s">
        <v>261</v>
      </c>
      <c r="AE442" s="16"/>
      <c r="AF442" s="16" t="s">
        <v>46</v>
      </c>
      <c r="AG442" s="7"/>
    </row>
    <row r="443" ht="75.0" customHeight="1">
      <c r="A443" s="9" t="s">
        <v>2243</v>
      </c>
      <c r="B443" s="12" t="s">
        <v>2244</v>
      </c>
      <c r="C443" s="9" t="s">
        <v>48</v>
      </c>
      <c r="D443" s="10" t="s">
        <v>35</v>
      </c>
      <c r="E443" s="9"/>
      <c r="F443" s="12" t="s">
        <v>2260</v>
      </c>
      <c r="G443" s="12" t="s">
        <v>2261</v>
      </c>
      <c r="H443" s="24"/>
      <c r="I443" s="16" t="s">
        <v>84</v>
      </c>
      <c r="J443" s="9" t="s">
        <v>92</v>
      </c>
      <c r="K443" s="12" t="s">
        <v>2262</v>
      </c>
      <c r="L443" s="12" t="s">
        <v>919</v>
      </c>
      <c r="M443" s="9" t="s">
        <v>41</v>
      </c>
      <c r="N443" s="11" t="s">
        <v>2254</v>
      </c>
      <c r="O443" s="11" t="s">
        <v>2254</v>
      </c>
      <c r="P443" s="23"/>
      <c r="Q443" s="16"/>
      <c r="R443" s="21"/>
      <c r="S443" s="21"/>
      <c r="T443" s="21"/>
      <c r="U443" s="21"/>
      <c r="V443" s="21"/>
      <c r="W443" s="23"/>
      <c r="X443" s="23"/>
      <c r="Y443" s="9" t="s">
        <v>1867</v>
      </c>
      <c r="Z443" s="13" t="str">
        <f t="shared" si="1"/>
        <v>{"id":"M4-MyM-4b-E-2-BR","stimulus":"&lt;p&gt;Calcule esta divisão.&lt;/p&gt;","template":"&lt;p style=\"text-align: center\"&gt;{{T1}} {{Q3}} : {{Q1}} = {{response}} {{Q3}}&lt;/p&gt;","hint":"&lt;p&gt;Para dividir as unidades de medida, basta operar com os números naturais.&lt;/p&gt;","feedback":"&lt;p&gt;Para dividir as unidades de medida, basta operar com os números naturais.&lt;/p&gt;","seed":{"parameters":[{"name":"Q1","label":null,"min":2,"max":9,"step":1},{"name":"Q2","label":null,"min":100,"max":999,"step":1},{"name":"Q3","list":["km","hm","dam","m","dm","cm","mm","kg","hg","dag","g","dg","cg","mg","kl","hl","dal","l","dl","cl","ml"]}],"calculated":[{"name":"T1","function":"{{Q1}}*{{Q2}}","temp":true},{"name":"A1","function":"{{Q2}}"}],"uniques":true},"algorithm":{"name":"calculateOperation","params":{"method":"equivLiteral","keyboard":"NUMERICAL"}}}</v>
      </c>
      <c r="AA443" s="11" t="s">
        <v>2263</v>
      </c>
      <c r="AB443" s="14" t="str">
        <f t="shared" si="2"/>
        <v>M4-MyM-4b-E-2</v>
      </c>
      <c r="AC443" s="14" t="str">
        <f t="shared" si="3"/>
        <v>M4-MyM-4b-E-2-BR</v>
      </c>
      <c r="AD443" s="7" t="s">
        <v>261</v>
      </c>
      <c r="AE443" s="16"/>
      <c r="AF443" s="16" t="s">
        <v>46</v>
      </c>
      <c r="AG443" s="7"/>
    </row>
    <row r="444" ht="75.0" customHeight="1">
      <c r="A444" s="9" t="s">
        <v>2243</v>
      </c>
      <c r="B444" s="12" t="s">
        <v>2244</v>
      </c>
      <c r="C444" s="9" t="s">
        <v>67</v>
      </c>
      <c r="D444" s="10" t="s">
        <v>35</v>
      </c>
      <c r="E444" s="9"/>
      <c r="F444" s="12" t="s">
        <v>2264</v>
      </c>
      <c r="G444" s="12" t="s">
        <v>2265</v>
      </c>
      <c r="H444" s="24"/>
      <c r="I444" s="16" t="s">
        <v>84</v>
      </c>
      <c r="J444" s="9" t="s">
        <v>92</v>
      </c>
      <c r="K444" s="12" t="s">
        <v>2266</v>
      </c>
      <c r="L444" s="12" t="s">
        <v>712</v>
      </c>
      <c r="M444" s="9" t="s">
        <v>41</v>
      </c>
      <c r="N444" s="12" t="s">
        <v>2267</v>
      </c>
      <c r="O444" s="12" t="s">
        <v>2268</v>
      </c>
      <c r="P444" s="23"/>
      <c r="Q444" s="16"/>
      <c r="R444" s="23"/>
      <c r="S444" s="23"/>
      <c r="T444" s="23"/>
      <c r="U444" s="23"/>
      <c r="V444" s="23"/>
      <c r="W444" s="23"/>
      <c r="X444" s="16"/>
      <c r="Y444" s="9" t="s">
        <v>1867</v>
      </c>
      <c r="Z444" s="13" t="str">
        <f t="shared" si="1"/>
        <v>{"id":"M4-MyM-4b-A-1-BR","stimulus":"&lt;p&gt;Uma padaria faz {{Q1}} g de croissants mensalmente. Quantos gramas de croissants são produzidos em {{Q2}} meses nessa padaria?&lt;/p&gt;","template":"&lt;p&gt;São produzidos {{response}} g.&lt;/p&gt;","hint":"&lt;p&gt;As multiplicações e divisões de unidades de medida são as mesmas dos números naturais.&lt;/p&gt;","feedback":"&lt;p&gt;As multiplicações e divisões de unidades de medida são as mesmas dos números naturais.&lt;/p&gt;&lt;p style=\"text-align: center\"&gt;{{Q1}} g × {{Q2}} = {{A1}} g&lt;/p&gt;","seed":{"parameters":[{"name":"Q1","label":null,"min":10001,"max":99999,"step":1},{"name":"Q2","label":null,"min":2,"max":9,"step":1}],"calculated":[{"name":"A1","function":"{{Q1}}*{{Q2}}"}],"uniques":true},"algorithm":{"name":"calculateOperation","params":{"method":"equivLiteral","keyboard":"NUMERICAL"}}}</v>
      </c>
      <c r="AA444" s="11" t="s">
        <v>2269</v>
      </c>
      <c r="AB444" s="14" t="str">
        <f t="shared" si="2"/>
        <v>M4-MyM-4b-A-1</v>
      </c>
      <c r="AC444" s="14" t="str">
        <f t="shared" si="3"/>
        <v>M4-MyM-4b-A-1-BR</v>
      </c>
      <c r="AD444" s="7" t="s">
        <v>261</v>
      </c>
      <c r="AE444" s="7" t="s">
        <v>341</v>
      </c>
      <c r="AF444" s="16" t="s">
        <v>46</v>
      </c>
      <c r="AG444" s="7"/>
    </row>
    <row r="445" ht="75.0" customHeight="1">
      <c r="A445" s="9" t="s">
        <v>2243</v>
      </c>
      <c r="B445" s="12" t="s">
        <v>2244</v>
      </c>
      <c r="C445" s="9" t="s">
        <v>67</v>
      </c>
      <c r="D445" s="10" t="s">
        <v>35</v>
      </c>
      <c r="E445" s="9"/>
      <c r="F445" s="12" t="s">
        <v>2270</v>
      </c>
      <c r="G445" s="12" t="s">
        <v>2271</v>
      </c>
      <c r="H445" s="24"/>
      <c r="I445" s="16" t="s">
        <v>84</v>
      </c>
      <c r="J445" s="9" t="s">
        <v>92</v>
      </c>
      <c r="K445" s="12" t="s">
        <v>2272</v>
      </c>
      <c r="L445" s="12" t="s">
        <v>712</v>
      </c>
      <c r="M445" s="9" t="s">
        <v>41</v>
      </c>
      <c r="N445" s="24" t="s">
        <v>2267</v>
      </c>
      <c r="O445" s="24" t="s">
        <v>2273</v>
      </c>
      <c r="P445" s="23"/>
      <c r="Q445" s="16"/>
      <c r="R445" s="23"/>
      <c r="S445" s="23"/>
      <c r="T445" s="23"/>
      <c r="U445" s="23"/>
      <c r="V445" s="23"/>
      <c r="W445" s="23"/>
      <c r="X445" s="16"/>
      <c r="Y445" s="9" t="s">
        <v>1867</v>
      </c>
      <c r="Z445" s="13" t="str">
        <f t="shared" si="1"/>
        <v>{"id":"M4-MyM-4b-A-2-BR","stimulus":"&lt;p&gt;Em um restaurante, são preparadas sardinhas em conserva todos os dias. Para fazer isso, os cozinheiros precisam ter uma mistura de {{Q1}} ml de vinagre, vinho e óleo. Em {{Q2}} dias, de quantos mililitros dessa mistura eles precisam?&lt;/p&gt;","template":"&lt;p&gt;Eles precisam de {{response}} ml.&lt;/p&gt;","hint":"&lt;p&gt;As multiplicações e divisões de unidades de medida são as mesmas dos números naturais.&lt;/p&gt;","feedback":"&lt;p&gt;As multiplicações e divisões de unidades de medida são as mesmas dos números naturais.&lt;/p&gt;&lt;p style=\"text-align: center\"&gt;{{Q1}} ml × {{Q2}} = {{A1}} ml&lt;/p&gt;","seed":{"parameters":[{"name":"Q1","label":null,"min":1001,"max":5999,"step":1},{"name":"Q2","label":null,"min":2,"max":9,"step":1}],"calculated":[{"name":"A1","function":"{{Q1}}*{{Q2}}"}],"uniques":true},"algorithm":{"name":"calculateOperation","params":{"method":"equivLiteral","keyboard":"NUMERICAL"}}}</v>
      </c>
      <c r="AA445" s="11" t="s">
        <v>2274</v>
      </c>
      <c r="AB445" s="14" t="str">
        <f t="shared" si="2"/>
        <v>M4-MyM-4b-A-2</v>
      </c>
      <c r="AC445" s="14" t="str">
        <f t="shared" si="3"/>
        <v>M4-MyM-4b-A-2-BR</v>
      </c>
      <c r="AD445" s="7" t="s">
        <v>261</v>
      </c>
      <c r="AE445" s="7" t="s">
        <v>341</v>
      </c>
      <c r="AF445" s="16" t="s">
        <v>46</v>
      </c>
      <c r="AG445" s="7"/>
    </row>
    <row r="446" ht="75.0" customHeight="1">
      <c r="A446" s="9" t="s">
        <v>2243</v>
      </c>
      <c r="B446" s="12" t="s">
        <v>2244</v>
      </c>
      <c r="C446" s="9" t="s">
        <v>67</v>
      </c>
      <c r="D446" s="10" t="s">
        <v>35</v>
      </c>
      <c r="E446" s="9"/>
      <c r="F446" s="12" t="s">
        <v>2275</v>
      </c>
      <c r="G446" s="12" t="s">
        <v>2276</v>
      </c>
      <c r="H446" s="12"/>
      <c r="I446" s="16" t="s">
        <v>84</v>
      </c>
      <c r="J446" s="9" t="s">
        <v>92</v>
      </c>
      <c r="K446" s="12" t="s">
        <v>2272</v>
      </c>
      <c r="L446" s="12" t="s">
        <v>919</v>
      </c>
      <c r="M446" s="9" t="s">
        <v>41</v>
      </c>
      <c r="N446" s="24" t="s">
        <v>2267</v>
      </c>
      <c r="O446" s="24" t="s">
        <v>2277</v>
      </c>
      <c r="P446" s="23"/>
      <c r="Q446" s="16"/>
      <c r="R446" s="23"/>
      <c r="S446" s="23"/>
      <c r="T446" s="23"/>
      <c r="U446" s="23"/>
      <c r="V446" s="23"/>
      <c r="W446" s="23"/>
      <c r="X446" s="16"/>
      <c r="Y446" s="9" t="s">
        <v>1867</v>
      </c>
      <c r="Z446" s="13" t="str">
        <f t="shared" si="1"/>
        <v>{"id":"M4-MyM-4b-A-3-BR","stimulus":"&lt;p&gt;Uma nova gruta com extensão de {{T1}} m foi descoberta. Para explorá-la, os espeleólogos precisam marcar essa extensão a cada {{Q1}} m. Quantas marcações serão feitas?&lt;/p&gt;","template":"&lt;p&gt;Haverá {{response}} marcações.&lt;/p&gt;","hint":"&lt;p&gt;As multiplicações e divisões de unidades de medida são as mesmas dos números naturais.&lt;/p&gt;","feedback":"&lt;p&gt;As multiplicações e divisões de unidades de medida são as mesmas dos números naturais.&lt;/p&gt;&lt;p style=\"text-align: center\"&gt;{{T1}} m : {{Q1}} m = {{Q2}} señales&lt;/p&gt;","seed":{"parameters":[{"name":"Q1","label":null,"min":1001,"max":5999,"step":1},{"name":"Q2","label":null,"min":2,"max":9,"step":1}],"calculated":[{"name":"T1","function":"{{Q1}}*{{Q2}}","temp":true},{"name":"A1","function":"{{Q2}}"}],"uniques":true},"algorithm":{"name":"calculateOperation","params":{"method":"equivLiteral","keyboard":"NUMERICAL"}}}</v>
      </c>
      <c r="AA446" s="11" t="s">
        <v>2278</v>
      </c>
      <c r="AB446" s="14" t="str">
        <f t="shared" si="2"/>
        <v>M4-MyM-4b-A-3</v>
      </c>
      <c r="AC446" s="14" t="str">
        <f t="shared" si="3"/>
        <v>M4-MyM-4b-A-3-BR</v>
      </c>
      <c r="AD446" s="7" t="s">
        <v>261</v>
      </c>
      <c r="AE446" s="7" t="s">
        <v>341</v>
      </c>
      <c r="AF446" s="16" t="s">
        <v>46</v>
      </c>
      <c r="AG446" s="7"/>
    </row>
    <row r="447" ht="75.0" customHeight="1">
      <c r="A447" s="9" t="s">
        <v>2279</v>
      </c>
      <c r="B447" s="12" t="s">
        <v>2280</v>
      </c>
      <c r="C447" s="9" t="s">
        <v>34</v>
      </c>
      <c r="D447" s="10" t="s">
        <v>35</v>
      </c>
      <c r="E447" s="9"/>
      <c r="F447" s="11" t="s">
        <v>2281</v>
      </c>
      <c r="G447" s="12"/>
      <c r="H447" s="24"/>
      <c r="I447" s="9" t="s">
        <v>1289</v>
      </c>
      <c r="J447" s="9" t="s">
        <v>853</v>
      </c>
      <c r="K447" s="12" t="s">
        <v>337</v>
      </c>
      <c r="L447" s="12" t="s">
        <v>337</v>
      </c>
      <c r="M447" s="9" t="s">
        <v>41</v>
      </c>
      <c r="N447" s="24" t="s">
        <v>2282</v>
      </c>
      <c r="O447" s="8" t="s">
        <v>2283</v>
      </c>
      <c r="P447" s="23"/>
      <c r="Q447" s="16"/>
      <c r="R447" s="23"/>
      <c r="S447" s="23"/>
      <c r="T447" s="23"/>
      <c r="U447" s="23"/>
      <c r="V447" s="23"/>
      <c r="W447" s="23"/>
      <c r="X447" s="16"/>
      <c r="Y447" s="9" t="s">
        <v>1867</v>
      </c>
      <c r="Z447" s="13" t="str">
        <f t="shared" si="1"/>
        <v>{"id":"M4-MyM-5a-I-1-BR","stimulus":"&lt;p&gt;Em qual destas opções existe a mesma quantidade de reais?&lt;/p&gt;","feedback":"&lt;p&gt;É preciso somar o valor das notas e moedas:&lt;/p&gt;&lt;p style=\"text-align: center\"&gt;1 nota de R$ 5 + 2 moedas de R$ 1 = R$ 7&lt;/p&gt;&lt;p style=\"text-align: center\"&gt;3 notas de R$ 2 + 1 moeda de R$ 1 = R$ 7&lt;/p&gt;","hint":"&lt;p&gt;Some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src=\"https://blueberry-assets.oneclick.es/M4_MyM_5a_33.png\"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width=\"250\"&gt;&lt;/img&gt;&lt;/div&gt;"}],"uniques":true},"algorithm":{"name":"trueFalse","template":"Multiple choice – multiple response","params":{"countCorrect":2,"countIncorrect":4,"showCheckIcon":false,"columns":3}}}</v>
      </c>
      <c r="AA447" s="11" t="s">
        <v>2284</v>
      </c>
      <c r="AB447" s="14" t="str">
        <f t="shared" si="2"/>
        <v>M4-MyM-5a-I-1</v>
      </c>
      <c r="AC447" s="14" t="str">
        <f t="shared" si="3"/>
        <v>M4-MyM-5a-I-1-BR</v>
      </c>
      <c r="AD447" s="7" t="s">
        <v>261</v>
      </c>
      <c r="AE447" s="16"/>
      <c r="AF447" s="16" t="s">
        <v>46</v>
      </c>
      <c r="AG447" s="7" t="s">
        <v>47</v>
      </c>
    </row>
    <row r="448" ht="75.0" customHeight="1">
      <c r="A448" s="9" t="s">
        <v>2279</v>
      </c>
      <c r="B448" s="12" t="s">
        <v>2280</v>
      </c>
      <c r="C448" s="9" t="s">
        <v>34</v>
      </c>
      <c r="D448" s="10" t="s">
        <v>35</v>
      </c>
      <c r="E448" s="9"/>
      <c r="F448" s="11" t="s">
        <v>2285</v>
      </c>
      <c r="G448" s="12"/>
      <c r="H448" s="24"/>
      <c r="I448" s="9" t="s">
        <v>1289</v>
      </c>
      <c r="J448" s="9" t="s">
        <v>853</v>
      </c>
      <c r="K448" s="12" t="s">
        <v>337</v>
      </c>
      <c r="L448" s="12" t="s">
        <v>337</v>
      </c>
      <c r="M448" s="9" t="s">
        <v>41</v>
      </c>
      <c r="N448" s="24" t="s">
        <v>2282</v>
      </c>
      <c r="O448" s="8" t="s">
        <v>2286</v>
      </c>
      <c r="P448" s="23"/>
      <c r="Q448" s="16"/>
      <c r="R448" s="23"/>
      <c r="S448" s="23"/>
      <c r="T448" s="23"/>
      <c r="U448" s="23"/>
      <c r="V448" s="23"/>
      <c r="W448" s="23"/>
      <c r="X448" s="16"/>
      <c r="Y448" s="9" t="s">
        <v>1867</v>
      </c>
      <c r="Z448" s="13" t="str">
        <f t="shared" si="1"/>
        <v>{"id":"M4-MyM-5a-I-2-BR","stimulus":"&lt;p&gt;Em qual destas opções existe a mesma quantidade de reais?&lt;/p&gt;","feedback":"&lt;p&gt;É preciso somar o valor das notas e moedas:&lt;/p&gt;&lt;p style=\"text-align: center\"&gt;1 nota de R$ 5 + 1 nota de R$ 2 + 2 moedas de R$ 1 = R$ 9&lt;/p&gt;&lt;p style=\"text-align: center\"&gt;1 nota de R$ 5 + 2 notas de R$ 2 = R$ 9&lt;/p&gt;","hint":"&lt;p&gt;Some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src=\"https://blueberry-assets.oneclick.es/M4_MyM_5a_38.png\" width=\"250\"&gt;&lt;/img&gt;&lt;/div&gt;"},{"name":"A4","label":"&lt;div style=\"display:flex; justify-content:center;\"&gt;&lt;img src=\"https://blueberry-assets.oneclick.es/M4_MyM_5a_34.png\" width=\"250\"&gt;&lt;/img&gt;&lt;/div&gt;"},{"name":"A5","label":"&lt;div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AA448" s="11" t="s">
        <v>2287</v>
      </c>
      <c r="AB448" s="14" t="str">
        <f t="shared" si="2"/>
        <v>M4-MyM-5a-I-2</v>
      </c>
      <c r="AC448" s="14" t="str">
        <f t="shared" si="3"/>
        <v>M4-MyM-5a-I-2-BR</v>
      </c>
      <c r="AD448" s="7" t="s">
        <v>261</v>
      </c>
      <c r="AE448" s="16"/>
      <c r="AF448" s="16" t="s">
        <v>46</v>
      </c>
      <c r="AG448" s="7" t="s">
        <v>47</v>
      </c>
    </row>
    <row r="449" ht="75.0" customHeight="1">
      <c r="A449" s="9" t="s">
        <v>2279</v>
      </c>
      <c r="B449" s="12" t="s">
        <v>2280</v>
      </c>
      <c r="C449" s="9" t="s">
        <v>34</v>
      </c>
      <c r="D449" s="10" t="s">
        <v>35</v>
      </c>
      <c r="E449" s="9"/>
      <c r="F449" s="11" t="s">
        <v>2288</v>
      </c>
      <c r="G449" s="12"/>
      <c r="H449" s="24"/>
      <c r="I449" s="9" t="s">
        <v>1289</v>
      </c>
      <c r="J449" s="9" t="s">
        <v>853</v>
      </c>
      <c r="K449" s="12" t="s">
        <v>337</v>
      </c>
      <c r="L449" s="12" t="s">
        <v>337</v>
      </c>
      <c r="M449" s="9" t="s">
        <v>41</v>
      </c>
      <c r="N449" s="24" t="s">
        <v>2282</v>
      </c>
      <c r="O449" s="8" t="s">
        <v>2289</v>
      </c>
      <c r="P449" s="23"/>
      <c r="Q449" s="16"/>
      <c r="R449" s="23"/>
      <c r="S449" s="23"/>
      <c r="T449" s="23"/>
      <c r="U449" s="23"/>
      <c r="V449" s="23"/>
      <c r="W449" s="23"/>
      <c r="X449" s="16"/>
      <c r="Y449" s="9" t="s">
        <v>1867</v>
      </c>
      <c r="Z449" s="13" t="str">
        <f t="shared" si="1"/>
        <v>{"id":"M4-MyM-5a-I-3-BR","stimulus":"&lt;p&gt;Em qual destas opções existe a mesma quantidade de reais?&lt;/p&gt;","feedback":"&lt;p&gt;É preciso somar o valor das notas e moedas:&lt;/p&gt;&lt;p style=\"text-align: center\"&gt;2 notas de R$ 5 + 2 moedas de 50 centavos = R$ 11&lt;/p&gt;&lt;p style=\"text-align: center\"&gt;1 nota de R$ 5 + 3 notas de R$ 2 = R$ 11&lt;/p&gt;","hint":"&lt;p&gt;Some o valor das moedas e notas.&lt;/p&gt;","seed":{"parameters":[],"calculated":[{"name":"A1","label":"&lt;div style=\"display:flex; justify-content:center;\"&gt;&lt;img src=\"https://blueberry-assets.oneclick.es/M4_MyM_5a_31.png\" width=\"250\"&gt;&lt;/img&gt;","incorrect":true},{"name":"A2","label":"&lt;div style=\"display:flex; justify-content:center;\"&gt;&lt;img src=\"https://blueberry-assets.oneclick.es/M4_MyM_5a_32.png\" width=\"250\"&gt;&lt;/img&gt;&lt;/div&gt;","incorrect":true},{"name":"A3","label":"&lt;div style=\"display:flex; justify-content:center;\"&gt;&lt;img src=\"https://blueberry-assets.oneclick.es/M4_MyM_5a_39.png\"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AA449" s="11" t="s">
        <v>2290</v>
      </c>
      <c r="AB449" s="14" t="str">
        <f t="shared" si="2"/>
        <v>M4-MyM-5a-I-3</v>
      </c>
      <c r="AC449" s="14" t="str">
        <f t="shared" si="3"/>
        <v>M4-MyM-5a-I-3-BR</v>
      </c>
      <c r="AD449" s="7" t="s">
        <v>261</v>
      </c>
      <c r="AE449" s="16"/>
      <c r="AF449" s="16" t="s">
        <v>46</v>
      </c>
      <c r="AG449" s="7" t="s">
        <v>47</v>
      </c>
    </row>
    <row r="450" ht="75.0" customHeight="1">
      <c r="A450" s="9" t="s">
        <v>2279</v>
      </c>
      <c r="B450" s="12" t="s">
        <v>2280</v>
      </c>
      <c r="C450" s="9" t="s">
        <v>34</v>
      </c>
      <c r="D450" s="10" t="s">
        <v>35</v>
      </c>
      <c r="E450" s="9"/>
      <c r="F450" s="11" t="s">
        <v>2291</v>
      </c>
      <c r="G450" s="12"/>
      <c r="H450" s="24"/>
      <c r="I450" s="9" t="s">
        <v>1289</v>
      </c>
      <c r="J450" s="9" t="s">
        <v>853</v>
      </c>
      <c r="K450" s="12" t="s">
        <v>337</v>
      </c>
      <c r="L450" s="12" t="s">
        <v>337</v>
      </c>
      <c r="M450" s="9" t="s">
        <v>41</v>
      </c>
      <c r="N450" s="24" t="s">
        <v>2282</v>
      </c>
      <c r="O450" s="8" t="s">
        <v>2292</v>
      </c>
      <c r="P450" s="23"/>
      <c r="Q450" s="16"/>
      <c r="R450" s="23"/>
      <c r="S450" s="23"/>
      <c r="T450" s="23"/>
      <c r="U450" s="23"/>
      <c r="V450" s="23"/>
      <c r="W450" s="23"/>
      <c r="X450" s="16"/>
      <c r="Y450" s="9" t="s">
        <v>1867</v>
      </c>
      <c r="Z450" s="13" t="str">
        <f t="shared" si="1"/>
        <v>{"id":"M4-MyM-5a-I-4-BR","stimulus":"&lt;p&gt;Em qual destas opções existe a mesma quantidade de reais?&lt;/p&gt;","feedback":"&lt;p&gt;É preciso somar o valor das notas e moedas:&lt;/p&gt;&lt;p style=\"text-align: center\"&gt;1 nota de R$ 10 + 1 nota de R$ 5 = R$ 15&lt;/p&gt;&lt;p style=\"text-align: center\"&gt;2 notas de R$ 5 + 2 notas de R$ 2 + 1 moeda de R$ 1 = R$ 15&lt;/p&gt;","hint":"&lt;p&gt;Some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src=\"https://blueberry-assets.oneclick.es/M4_MyM_5a_40.png\" width=\"250\"&gt;&lt;/img&gt;&lt;/div&gt;"},{"name":"A3","label":"&lt;div style=\"display:flex; justify-content:center;\"&gt;&lt;img src=\"https://blueberry-assets.oneclick.es/M4_MyM_5a_42.png\" width=\"250\"&gt;&lt;/img&gt;&lt;/div&gt;","incorrect":true},{"name":"A4","label":"&lt;div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AA450" s="11" t="s">
        <v>2293</v>
      </c>
      <c r="AB450" s="14" t="str">
        <f t="shared" si="2"/>
        <v>M4-MyM-5a-I-4</v>
      </c>
      <c r="AC450" s="14" t="str">
        <f t="shared" si="3"/>
        <v>M4-MyM-5a-I-4-BR</v>
      </c>
      <c r="AD450" s="7" t="s">
        <v>261</v>
      </c>
      <c r="AE450" s="16"/>
      <c r="AF450" s="16" t="s">
        <v>46</v>
      </c>
      <c r="AG450" s="7" t="s">
        <v>47</v>
      </c>
    </row>
    <row r="451" ht="75.0" customHeight="1">
      <c r="A451" s="9" t="s">
        <v>2279</v>
      </c>
      <c r="B451" s="12" t="s">
        <v>2280</v>
      </c>
      <c r="C451" s="9" t="s">
        <v>48</v>
      </c>
      <c r="D451" s="10" t="s">
        <v>35</v>
      </c>
      <c r="E451" s="9"/>
      <c r="F451" s="11" t="s">
        <v>2294</v>
      </c>
      <c r="G451" s="8" t="s">
        <v>2295</v>
      </c>
      <c r="H451" s="24"/>
      <c r="I451" s="7" t="s">
        <v>1289</v>
      </c>
      <c r="J451" s="9" t="s">
        <v>92</v>
      </c>
      <c r="K451" s="8" t="s">
        <v>2296</v>
      </c>
      <c r="L451" s="11" t="s">
        <v>2297</v>
      </c>
      <c r="M451" s="19" t="s">
        <v>41</v>
      </c>
      <c r="N451" s="11" t="s">
        <v>2298</v>
      </c>
      <c r="O451" s="11" t="s">
        <v>2299</v>
      </c>
      <c r="P451" s="23"/>
      <c r="Q451" s="16"/>
      <c r="R451" s="23"/>
      <c r="S451" s="23"/>
      <c r="T451" s="23"/>
      <c r="U451" s="23"/>
      <c r="V451" s="23"/>
      <c r="W451" s="23"/>
      <c r="X451" s="16"/>
      <c r="Y451" s="9" t="s">
        <v>1867</v>
      </c>
      <c r="Z451" s="13" t="str">
        <f t="shared" si="1"/>
        <v>{"id":"M4-MyM-5a-E-1-BR","stimulus":"&lt;p&gt;Quantos reais totalizam as seguintes notas?&lt;/p&gt;&lt;div style=\"display:flex\"&gt;{{T1}}&lt;/div&gt;&lt;div style=\"display:flex\"&gt;{{T2}}&lt;/div&gt;&lt;div style=\"display:flex\"&gt;{{T3}}&lt;/div&gt;","template":"&lt;p&gt;Há R$ {{response}}.&lt;/p&gt;","feedback":"&lt;p&gt;É preciso somar o valor de cada nota:&lt;/p&gt;&lt;p style=\"text-align: center\"&gt;{{Q1}} notas de R$ 5 = R$ {{T4}}&lt;/p&gt;&lt;p style=\"text-align: center\"&gt;{{Q2}} notas de R$ 10 = R$ {{T5}}&lt;/p&gt;&lt;p style=\"text-align: center\"&gt;{{Q3}} notas de R$ 20 = R$ {{T6}}&lt;/p&gt;&lt;p style=\"text-align: center\"&gt;R$ {{T4}} + R$ {{T5}} + R$ {{T6}} = R$ {{A1}}&lt;/p&gt;","hint":"&lt;p&gt;Some os valores das notas.&lt;/p&gt;","seed":{"parameters":[{"name":"Q1","list":[2,3,4]},{"name":"Q2","list":[2,3,4]},{"name":"Q3","list":[2,3,4]}],"calculated":[{"name":"T1","function":"'&lt;img src=\"https://blueberry-assets.oneclick.es/M4_MyM_5a_16.png\" width=\"150\"&gt;&lt;/img&gt;'.repeat({{Q1}})","temp":true},{"name":"T2","function":"'&lt;img src=\"https://blueberry-assets.oneclick.es/M4_MyM_5a_17.png\" width=\"150\"&gt;&lt;/img&gt;'.repeat({{Q2}})","temp":true},{"name":"T3","function":"'&lt;img src=\"https://blueberry-assets.oneclick.es/M4_MyM_5a_18.png\" width=\"150\"&gt;&lt;/img&gt;'.repeat({{Q3}})","temp":true},{"name":"A1","label":"{{function}}","function":"{{Q1}}*5+{{Q2}}*10+{{Q3}}*20"},{"name":"T4","function":"{{Q1}}*5","temp":true},{"name":"T5","function":"{{Q2}}*10","temp":true},{"name":"T6","function":"{{Q3}}*20","temp":true}],"uniques":false},"algorithm":{"name":"calculateOperation","params":{"method":"equivLiteral","keyboard":"NUMERICAL"}}}</v>
      </c>
      <c r="AA451" s="46" t="s">
        <v>2300</v>
      </c>
      <c r="AB451" s="14" t="str">
        <f t="shared" si="2"/>
        <v>M4-MyM-5a-E-1</v>
      </c>
      <c r="AC451" s="14" t="str">
        <f t="shared" si="3"/>
        <v>M4-MyM-5a-E-1-BR</v>
      </c>
      <c r="AD451" s="7" t="s">
        <v>261</v>
      </c>
      <c r="AE451" s="16"/>
      <c r="AF451" s="16" t="s">
        <v>46</v>
      </c>
      <c r="AG451" s="7" t="s">
        <v>47</v>
      </c>
    </row>
    <row r="452" ht="75.0" customHeight="1">
      <c r="A452" s="9" t="s">
        <v>2279</v>
      </c>
      <c r="B452" s="12" t="s">
        <v>2280</v>
      </c>
      <c r="C452" s="9" t="s">
        <v>48</v>
      </c>
      <c r="D452" s="10" t="s">
        <v>35</v>
      </c>
      <c r="E452" s="9"/>
      <c r="F452" s="11" t="s">
        <v>2301</v>
      </c>
      <c r="G452" s="8" t="s">
        <v>2295</v>
      </c>
      <c r="H452" s="24"/>
      <c r="I452" s="7" t="s">
        <v>1289</v>
      </c>
      <c r="J452" s="9" t="s">
        <v>92</v>
      </c>
      <c r="K452" s="8" t="s">
        <v>2302</v>
      </c>
      <c r="L452" s="11" t="s">
        <v>2303</v>
      </c>
      <c r="M452" s="19" t="s">
        <v>41</v>
      </c>
      <c r="N452" s="12" t="s">
        <v>2282</v>
      </c>
      <c r="O452" s="11" t="s">
        <v>2304</v>
      </c>
      <c r="P452" s="23"/>
      <c r="Q452" s="16"/>
      <c r="R452" s="23"/>
      <c r="S452" s="23"/>
      <c r="T452" s="23"/>
      <c r="U452" s="23"/>
      <c r="V452" s="23"/>
      <c r="W452" s="23"/>
      <c r="X452" s="16"/>
      <c r="Y452" s="9" t="s">
        <v>1867</v>
      </c>
      <c r="Z452" s="13" t="str">
        <f t="shared" si="1"/>
        <v>{"id":"M4-MyM-5a-E-2-BR","stimulus":"&lt;p&gt;Quantos reais há no total considerando essas notas e moedas?&lt;/p&gt;&lt;div style=\"display:flex\"&gt;{{T1}}&lt;/div&gt;&lt;div style=\"display:flex\"&gt;{{T2}}&lt;/div&gt;&lt;div style=\"display:flex\"&gt;{{T3}}&lt;/div&gt;&lt;div style=\"display:flex\"&gt;{{T4}}&lt;/div&gt;","template":"&lt;p&gt;Há R$ {{response}}.&lt;/p&gt;","feedback":"&lt;p&gt;É preciso somar os valores das notas e das moedas:&lt;/p&gt;&lt;p style=\"text-align: center\"&gt;{{Q1}} notas de R$ 5 = R$ {{T5}}&lt;/p&gt;&lt;p style=\"text-align: center\"&gt;{{Q2}} moedas de 25 centavos = R$ {{T7}}&lt;/p&gt;&lt;p style=\"text-align: center\"&gt;{{Q3}} moedas de R$ 1 = R$ {{Q3}}&lt;/p&gt;&lt;p style=\"text-align: center\"&gt;{{Q4}} moedas de 50 centavos = R$ {{T8}}&lt;/p&gt;&lt;p style=\"text-align: center\"&gt;R$ {{T5}} + R$ {{T7}} + R$ {{Q2}} + R$ {{T8}} = R$ {{A1}}&lt;/p&gt;","hint":"&lt;p&gt;Some os valores das moedas e das notas.&lt;/p&gt;","seed":{"parameters":[{"name":"Q1","list":[2,3,4]},{"name":"Q2","list":[4,8]},{"name":"Q3","list":[2,3,4]},{"name":"Q4","list":[2,4]}],"calculated":[{"name":"T1","function":"'&lt;img src=\"https://blueberry-assets.oneclick.es/M4_MyM_5a_16.png\" width=\"150\"&gt;&lt;/img&gt;'.repeat({{Q1}})","temp":true},{"name":"T2","function":"'&lt;img src=\"https://blueberry-assets.oneclick.es/M4_MyM_5a_12.png\" width=\"100\"&gt;&lt;/img&gt;'.repeat({{Q2}})","temp":true},{"name":"T3","function":"'&lt;img src=\"https://blueberry-assets.oneclick.es/M4_MyM_5a_14.png\" width=\"100\"&gt;&lt;/img&gt;'.repeat({{Q3}})","temp":true},{"name":"T4","function":"'&lt;img src=\"https://blueberry-assets.oneclick.es/M4_MyM_5a_13.png\" width=\"100\"&gt;&lt;/img&gt;'.repeat({{Q4}})","temp":true},{"name":"A1","label":"{{function}}","function":"{{Q1}}*5+{{Q3}}+{{Q2}}*0.25+{{Q4}}/2"},{"name":"T5","function":"{{Q1}}*5","temp":true},{"name":"T7","function":"{{Q2}}*0.25","temp":true},{"name":"T8","function":"{{Q4}}/2","temp":true}],"uniques":false},"algorithm":{"name":"calculateOperation","params":{"method":"equivLiteral","keyboard":"NUMERICAL"}}}</v>
      </c>
      <c r="AA452" s="11" t="s">
        <v>2305</v>
      </c>
      <c r="AB452" s="14" t="str">
        <f t="shared" si="2"/>
        <v>M4-MyM-5a-E-2</v>
      </c>
      <c r="AC452" s="14" t="str">
        <f t="shared" si="3"/>
        <v>M4-MyM-5a-E-2-BR</v>
      </c>
      <c r="AD452" s="7" t="s">
        <v>261</v>
      </c>
      <c r="AE452" s="16"/>
      <c r="AF452" s="16" t="s">
        <v>46</v>
      </c>
      <c r="AG452" s="7" t="s">
        <v>47</v>
      </c>
    </row>
    <row r="453" ht="75.0" customHeight="1">
      <c r="A453" s="9" t="s">
        <v>2279</v>
      </c>
      <c r="B453" s="12" t="s">
        <v>2280</v>
      </c>
      <c r="C453" s="9" t="s">
        <v>48</v>
      </c>
      <c r="D453" s="10" t="s">
        <v>35</v>
      </c>
      <c r="E453" s="9"/>
      <c r="F453" s="11" t="s">
        <v>2306</v>
      </c>
      <c r="G453" s="8" t="s">
        <v>2307</v>
      </c>
      <c r="H453" s="24"/>
      <c r="I453" s="7" t="s">
        <v>1289</v>
      </c>
      <c r="J453" s="9" t="s">
        <v>92</v>
      </c>
      <c r="K453" s="8" t="s">
        <v>2308</v>
      </c>
      <c r="L453" s="12" t="s">
        <v>2309</v>
      </c>
      <c r="M453" s="19" t="s">
        <v>41</v>
      </c>
      <c r="N453" s="11" t="s">
        <v>2310</v>
      </c>
      <c r="O453" s="12" t="s">
        <v>2311</v>
      </c>
      <c r="P453" s="23"/>
      <c r="Q453" s="16"/>
      <c r="R453" s="23"/>
      <c r="S453" s="23"/>
      <c r="T453" s="23"/>
      <c r="U453" s="23"/>
      <c r="V453" s="23"/>
      <c r="W453" s="23"/>
      <c r="X453" s="16"/>
      <c r="Y453" s="9" t="s">
        <v>1867</v>
      </c>
      <c r="Z453" s="13" t="str">
        <f t="shared" si="1"/>
        <v>{"id":"M4-MyM-5a-E-3-BR","stimulus":"&lt;p&gt;Quantos centavos há no total entre essas moedas?&lt;/p&gt;&lt;div style=\"display:flex\"&gt;{{T1}}&lt;/div&gt;&lt;div style=\"display:flex\"&gt;{{T2}}&lt;/div&gt;&lt;div style=\"display:flex\"&gt;{{T3}}&lt;/div&gt;&lt;div style=\"display:flex\"&gt;{{T4}}&lt;/div&gt;","template":"&lt;p&gt;Há {{response}} centavos.&lt;/p&gt;","feedback":"&lt;p&gt;É preciso somar o valor das moedas:&lt;/p&gt;&lt;p style=\"text-align: center\"&gt;{{Q1}} de 5 centavos = {{T10}} centavos&lt;/p&gt;&lt;p style=\"text-align: center\"&gt;{{Q2}} de 10 centavos = {{T7}} centavos&lt;/p&gt;&lt;p style=\"text-align: center\"&gt;{{Q3}} de 25 centavos = {{T8}} centavos&lt;/p&gt;&lt;p style=\"text-align: center\"&gt;{{Q4}} de 50 centavos = {{T9}} centavos&lt;/p&gt;&lt;p&gt;{{T10}} centavos + {{T7}} centavos + {{T8}} centavos + {{T9}} centavos = {{A1}} centavos&lt;/p&gt;","hint":"&lt;p&gt;Some os valores das moedas.&lt;/p&gt;","seed":{"parameters":[{"name":"Q1","list":[2,3,4]},{"name":"Q2","list":[1,2,3,4]},{"name":"Q3","list":[1,2,3,4]},{"name":"Q4","list":[1,2,3,4]}],"calculated":[{"name":"T1","function":"'&lt;img src=\"https://blueberry-assets.oneclick.es/M4_MyM_5a_10.png\" width=\"150\"&gt;&lt;/img&gt;'.repeat({{Q1}})","temp":true},{"name":"T2","function":"'&lt;img src=\"https://blueberry-assets.oneclick.es/M4_MyM_5a_11.png\" width=\"150\"&gt;&lt;/img&gt;'.repeat({{Q2}})","temp":true},{"name":"T3","function":"'&lt;img src=\"https://blueberry-assets.oneclick.es/M4_MyM_5a_12.png\" width=\"150\"&gt;&lt;/img&gt;'.repeat({{Q3}})","temp":true},{"name":"T4","function":"'&lt;img src=\"https://blueberry-assets.oneclick.es/M4_MyM_5a_13.png\" width=\"150\"&gt;&lt;/img&gt;'.repeat({{Q4}})","temp":true},{"name":"A1","label":"{{function}}","function":"{{Q1}}*5+{{Q2}}*10+{{Q3}}*25+{{Q4}}*50"},{"name":"T7","function":"{{Q2}}*10","temp":true},{"name":"T8","function":"{{Q3}}*25","temp":true},{"name":"T9","function":"{{Q4}}*50","temp":true},{"name":"T10","function":"{{Q1}}*5","temp":true}],"uniques":false},"algorithm":{"name":"calculateOperation","params":{"method":"equivLiteral","keyboard":"NUMERICAL"}}}</v>
      </c>
      <c r="AA453" s="11" t="s">
        <v>2312</v>
      </c>
      <c r="AB453" s="14" t="str">
        <f t="shared" si="2"/>
        <v>M4-MyM-5a-E-3</v>
      </c>
      <c r="AC453" s="14" t="str">
        <f t="shared" si="3"/>
        <v>M4-MyM-5a-E-3-BR</v>
      </c>
      <c r="AD453" s="7" t="s">
        <v>261</v>
      </c>
      <c r="AE453" s="16"/>
      <c r="AF453" s="16" t="s">
        <v>46</v>
      </c>
      <c r="AG453" s="7" t="s">
        <v>47</v>
      </c>
    </row>
    <row r="454" ht="75.0" customHeight="1">
      <c r="A454" s="9" t="s">
        <v>2313</v>
      </c>
      <c r="B454" s="12" t="s">
        <v>2314</v>
      </c>
      <c r="C454" s="9" t="s">
        <v>34</v>
      </c>
      <c r="D454" s="10" t="s">
        <v>35</v>
      </c>
      <c r="E454" s="9"/>
      <c r="F454" s="11" t="s">
        <v>2315</v>
      </c>
      <c r="G454" s="12" t="s">
        <v>2316</v>
      </c>
      <c r="H454" s="24"/>
      <c r="I454" s="9" t="s">
        <v>84</v>
      </c>
      <c r="J454" s="9" t="s">
        <v>944</v>
      </c>
      <c r="K454" s="8" t="s">
        <v>2317</v>
      </c>
      <c r="L454" s="8" t="s">
        <v>2318</v>
      </c>
      <c r="M454" s="9" t="s">
        <v>41</v>
      </c>
      <c r="N454" s="11" t="s">
        <v>2319</v>
      </c>
      <c r="O454" s="11" t="s">
        <v>2320</v>
      </c>
      <c r="P454" s="23"/>
      <c r="Q454" s="16"/>
      <c r="R454" s="23"/>
      <c r="S454" s="23"/>
      <c r="T454" s="23"/>
      <c r="U454" s="23"/>
      <c r="V454" s="23"/>
      <c r="W454" s="23"/>
      <c r="X454" s="16"/>
      <c r="Y454" s="9" t="s">
        <v>1867</v>
      </c>
      <c r="Z454" s="13" t="str">
        <f t="shared" si="1"/>
        <v>{"id":"M4-MyM-5b-I-1-BR","stimulus":"&lt;p&gt;Bianca gastou em um restaurante o valor de R$ {{T1}} por {{Q5}} e R$ {{T2}} por {{Q6}}. Quanto ela pagou no notal?&lt;/p&gt;","template":"&lt;p&gt;O preço total foi R$ {{response}}.&lt;/p&gt;","hint":"&lt;p&gt;As adições de reais e centavos são as mesmas dos números decimais.&lt;/p&gt;","feedback":"&lt;p&gt;As adições de reais e centavos são as mesmas dos números decimais.&lt;/p&gt;&lt;p style=\"text-align: center\"&gt;{{T1}} + {{T2}} = R$ {{A1}}&lt;/p&gt;","seed":{"parameters":[{"name":"Q1","label":null,"min":500,"max":1000,"step":5},{"name":"Q2","label":null,"min":500,"max":1000,"step":5},{"name":"Q3","label":null,"min":500,"max":1000,"step":5},{"name":"Q4","label":null,"min":500,"max":1000,"step":5},{"name":"Q5","list":["um macarrão","uma salada","uma sopa"]},{"name":"Q6","list":["um filé de frango","um filé de peixe","um ensopado legumes"]}],"calculated":[{"name":"A1","label":"{{function}}","function":"({{Q1}}+{{Q2}})/100","group":1},{"name":"A2","label":"{{function}}","function":"({{Q1}}+{{Q3}})/100","group":1,"incorrect":true},{"name":"A3","label":"{{function}}","function":"({{Q1}}+{{Q4}})/100","group":1,"incorrect":true},{"name":"T1","function":"{{Q1}}/100","temp":true},{"name":"T2","function":"{{Q2}}/100","temp":true}],"uniques":true},"algorithm":{"name":"groupResponses","template":"Cloze with drop down"}}</v>
      </c>
      <c r="AA454" s="11" t="s">
        <v>2321</v>
      </c>
      <c r="AB454" s="14" t="str">
        <f t="shared" si="2"/>
        <v>M4-MyM-5b-I-1</v>
      </c>
      <c r="AC454" s="14" t="str">
        <f t="shared" si="3"/>
        <v>M4-MyM-5b-I-1-BR</v>
      </c>
      <c r="AD454" s="7" t="s">
        <v>261</v>
      </c>
      <c r="AE454" s="16"/>
      <c r="AF454" s="16" t="s">
        <v>46</v>
      </c>
      <c r="AG454" s="7" t="s">
        <v>47</v>
      </c>
    </row>
    <row r="455" ht="75.0" customHeight="1">
      <c r="A455" s="9" t="s">
        <v>2313</v>
      </c>
      <c r="B455" s="12" t="s">
        <v>2314</v>
      </c>
      <c r="C455" s="9" t="s">
        <v>34</v>
      </c>
      <c r="D455" s="10" t="s">
        <v>35</v>
      </c>
      <c r="E455" s="9"/>
      <c r="F455" s="11" t="s">
        <v>2322</v>
      </c>
      <c r="G455" s="11" t="s">
        <v>2323</v>
      </c>
      <c r="H455" s="24"/>
      <c r="I455" s="9" t="s">
        <v>84</v>
      </c>
      <c r="J455" s="9" t="s">
        <v>944</v>
      </c>
      <c r="K455" s="8" t="s">
        <v>2324</v>
      </c>
      <c r="L455" s="8" t="s">
        <v>2318</v>
      </c>
      <c r="M455" s="9" t="s">
        <v>41</v>
      </c>
      <c r="N455" s="11" t="s">
        <v>2319</v>
      </c>
      <c r="O455" s="11" t="s">
        <v>2320</v>
      </c>
      <c r="P455" s="23"/>
      <c r="Q455" s="16"/>
      <c r="R455" s="23"/>
      <c r="S455" s="23"/>
      <c r="T455" s="23"/>
      <c r="U455" s="23"/>
      <c r="V455" s="23"/>
      <c r="W455" s="23"/>
      <c r="X455" s="16"/>
      <c r="Y455" s="9" t="s">
        <v>1867</v>
      </c>
      <c r="Z455" s="13" t="str">
        <f t="shared" si="1"/>
        <v>{"id":"M4-MyM-5b-I-2-BR","stimulus":"&lt;p&gt;Para os presentes de aniversário de Antônio, seus pais pagaram R$ {{T1}} em {{Q5}} e R$ {{T2}} em {{Q6}}. Quanto eles gastaram no total?&lt;/p&gt;","template":"&lt;p&gt;Eles gastaram R$ {{response}}.&lt;/p&gt;","hint":"&lt;p&gt;As adições de reais e centavos são as mesmas dos números decimais.&lt;/p&gt;","feedback":"&lt;p&gt;As adições de reais e centavos são as mesmas dos números decimais.&lt;/p&gt;&lt;p style=\"text-align: center\"&gt;{{T1}} + {{T2}} = R$ {{A1}}&lt;/p&gt;","seed":{"parameters":[{"name":"Q1","label":null,"min":4000,"max":12000,"step":5},{"name":"Q2","label":null,"min":4000,"max":12000,"step":5},{"name":"Q3","label":null,"min":1000,"max":3000,"step":5},{"name":"Q4","label":null,"min":1000,"max":3000,"step":5},{"name":"Q5","list":["quadrinhos","livros","jogos de tabuleiro","jogos eletrônicos","roupa"]},{"name":"Q6","list":["quadrinhos","livros","jogos de tabuleiro","jogos eletrônicos","roupa"]}],"calculated":[{"name":"A1","label":"{{function}}","function":"({{Q1}}+{{Q2}})/100","group":1},{"name":"A2","label":"{{function}}","function":"({{Q1}}+{{Q3}})/100","group":1,"incorrect":true},{"name":"A3","label":"{{function}}","function":"({{Q1}}+{{Q4}})/100","group":1,"incorrect":true},{"name":"T1","function":"{{Q1}}/100","temp":true},{"name":"T2","function":"{{Q2}}/100","temp":true}],"uniques":true},"algorithm":{"name":"groupResponses","template":"Cloze with drop down"}}</v>
      </c>
      <c r="AA455" s="11" t="s">
        <v>2325</v>
      </c>
      <c r="AB455" s="14" t="str">
        <f t="shared" si="2"/>
        <v>M4-MyM-5b-I-2</v>
      </c>
      <c r="AC455" s="14" t="str">
        <f t="shared" si="3"/>
        <v>M4-MyM-5b-I-2-BR</v>
      </c>
      <c r="AD455" s="7" t="s">
        <v>261</v>
      </c>
      <c r="AE455" s="16"/>
      <c r="AF455" s="16" t="s">
        <v>46</v>
      </c>
      <c r="AG455" s="7" t="s">
        <v>47</v>
      </c>
    </row>
    <row r="456" ht="75.0" customHeight="1">
      <c r="A456" s="9" t="s">
        <v>2313</v>
      </c>
      <c r="B456" s="12" t="s">
        <v>2314</v>
      </c>
      <c r="C456" s="9" t="s">
        <v>34</v>
      </c>
      <c r="D456" s="10" t="s">
        <v>35</v>
      </c>
      <c r="E456" s="9"/>
      <c r="F456" s="12" t="s">
        <v>2326</v>
      </c>
      <c r="G456" s="12" t="s">
        <v>2327</v>
      </c>
      <c r="H456" s="24"/>
      <c r="I456" s="9" t="s">
        <v>84</v>
      </c>
      <c r="J456" s="9" t="s">
        <v>944</v>
      </c>
      <c r="K456" s="8" t="s">
        <v>2328</v>
      </c>
      <c r="L456" s="8" t="s">
        <v>2329</v>
      </c>
      <c r="M456" s="9" t="s">
        <v>41</v>
      </c>
      <c r="N456" s="11" t="s">
        <v>2330</v>
      </c>
      <c r="O456" s="11" t="s">
        <v>2331</v>
      </c>
      <c r="P456" s="23"/>
      <c r="Q456" s="16"/>
      <c r="R456" s="23"/>
      <c r="S456" s="23"/>
      <c r="T456" s="23"/>
      <c r="U456" s="23"/>
      <c r="V456" s="23"/>
      <c r="W456" s="23"/>
      <c r="X456" s="16"/>
      <c r="Y456" s="9" t="s">
        <v>1867</v>
      </c>
      <c r="Z456" s="13" t="str">
        <f t="shared" si="1"/>
        <v>{"id":"M4-MyM-5b-I-3-BR","stimulus":"&lt;p&gt;Gabriel quer comprar alguns materiais de desenho que custam R$ {{T1}}, mas ele tem apenas R$ {{T2}}. Quanto dinheiro está faltando para que ele possa comprar os materiais?&lt;/p&gt;","template":"&lt;p&gt;Faltam R$ {{response}}.&lt;/p&gt;","hint":"&lt;p&gt;As subtrações de reais e centavos são as mesmas dos números decimais.&lt;/p&gt;","feedback":"&lt;p&gt;As subtrações de reais e centavos são as mesmas dos números decimais.&lt;/p&gt;&lt;p style=\"text-align: center\"&gt;{{T1}} − {{T2}} = R$ {{A1}}&lt;/p&gt;","seed":{"parameters":[{"name":"Q1","label":null,"min":1000,"max":2000,"step":5},{"name":"Q2","label":null,"min":1000,"max":2000,"step":5},{"name":"Q3","label":null,"min":1000,"max":2000,"step":5},{"name":"Q4","label":null,"min":1000,"max":2000,"step":5}],"calculated":[{"name":"A1","label":"{{function}}","function":"{{Q2}}/100","group":1},{"name":"A2","label":"{{function}}","function":"{{Q3}}/100","group":1,"incorrect":true},{"name":"A3","label":"{{function}}","function":"{{Q4}}/100","group":1,"incorrect":true},{"name":"T1","function":"({{Q1}}+{{Q2}})/100","temp":true},{"name":"T2","function":"{{Q1}}/100","temp":true}],"uniques":true},"algorithm":{"name":"groupResponses","template":"Cloze with drop down"}}</v>
      </c>
      <c r="AA456" s="11" t="s">
        <v>2332</v>
      </c>
      <c r="AB456" s="14" t="str">
        <f t="shared" si="2"/>
        <v>M4-MyM-5b-I-3</v>
      </c>
      <c r="AC456" s="14" t="str">
        <f t="shared" si="3"/>
        <v>M4-MyM-5b-I-3-BR</v>
      </c>
      <c r="AD456" s="7" t="s">
        <v>261</v>
      </c>
      <c r="AE456" s="16"/>
      <c r="AF456" s="16" t="s">
        <v>46</v>
      </c>
      <c r="AG456" s="7" t="s">
        <v>47</v>
      </c>
    </row>
    <row r="457" ht="75.0" customHeight="1">
      <c r="A457" s="9" t="s">
        <v>2313</v>
      </c>
      <c r="B457" s="12" t="s">
        <v>2314</v>
      </c>
      <c r="C457" s="9" t="s">
        <v>48</v>
      </c>
      <c r="D457" s="10" t="s">
        <v>35</v>
      </c>
      <c r="E457" s="9"/>
      <c r="F457" s="12" t="s">
        <v>2333</v>
      </c>
      <c r="G457" s="12" t="s">
        <v>2334</v>
      </c>
      <c r="H457" s="12"/>
      <c r="I457" s="9" t="s">
        <v>84</v>
      </c>
      <c r="J457" s="9" t="s">
        <v>92</v>
      </c>
      <c r="K457" s="8" t="s">
        <v>2335</v>
      </c>
      <c r="L457" s="8" t="s">
        <v>2336</v>
      </c>
      <c r="M457" s="9" t="s">
        <v>41</v>
      </c>
      <c r="N457" s="11" t="s">
        <v>2319</v>
      </c>
      <c r="O457" s="11" t="s">
        <v>2320</v>
      </c>
      <c r="P457" s="23"/>
      <c r="Q457" s="16"/>
      <c r="R457" s="23"/>
      <c r="S457" s="23"/>
      <c r="T457" s="23"/>
      <c r="U457" s="23"/>
      <c r="V457" s="23"/>
      <c r="W457" s="23"/>
      <c r="X457" s="16"/>
      <c r="Y457" s="9" t="s">
        <v>1867</v>
      </c>
      <c r="Z457" s="13" t="str">
        <f t="shared" si="1"/>
        <v>{"id":"M4-MyM-5b-E-1-BR","stimulus":"&lt;p&gt;Adriana comprou {{Q3}} por R$ {{T1}} e {{Q4}} por R$ {{T2}}. Qual o preço total dos dois produtos?&lt;/p&gt;","template":"&lt;p&gt;O valor total é R$ {{response}}.&lt;/p&gt;","hint":"&lt;p&gt;As adições de reais e centavos são as mesmas dos números decimais.&lt;/p&gt;","feedback":"&lt;p&gt;As adições de reais e centavos são as mesmas dos números decimais.&lt;/p&gt;&lt;p style=\"text-align: center\"&gt;{{T1}} + {{T2}} = R$ {{A1}}&lt;/p&gt;","seed":{"parameters":[{"name":"Q1","label":null,"min":4000,"max":8000,"step":5},{"name":"Q2","label":null,"min":4000,"max":8000,"step":5},{"name":"Q3","list":["um sapato","uma saia","uma camisola","uma calça","uma touca"]},{"name":"Q4","list":["um sapato","uma saia","uma camisola","uma calça","uma touca"]}],"calculated":[{"name":"A1","label":"{{function}}","function":"({{Q1}}+{{Q2}})/100"},{"name":"T1","function":"{{Q1}}/100","temp":true},{"name":"T2","function":"{{Q2}}/100","temp":true}],"uniques":true},"algorithm":{"name":"calculateOperation","params":{"method":"equivLiteral","keyboard":"INTERMEDIATE"}}}</v>
      </c>
      <c r="AA457" s="11" t="s">
        <v>2337</v>
      </c>
      <c r="AB457" s="14" t="str">
        <f t="shared" si="2"/>
        <v>M4-MyM-5b-E-1</v>
      </c>
      <c r="AC457" s="14" t="str">
        <f t="shared" si="3"/>
        <v>M4-MyM-5b-E-1-BR</v>
      </c>
      <c r="AD457" s="7" t="s">
        <v>261</v>
      </c>
      <c r="AE457" s="16"/>
      <c r="AF457" s="16" t="s">
        <v>46</v>
      </c>
      <c r="AG457" s="7" t="s">
        <v>47</v>
      </c>
    </row>
    <row r="458" ht="75.0" customHeight="1">
      <c r="A458" s="9" t="s">
        <v>2313</v>
      </c>
      <c r="B458" s="12" t="s">
        <v>2314</v>
      </c>
      <c r="C458" s="9" t="s">
        <v>48</v>
      </c>
      <c r="D458" s="10" t="s">
        <v>35</v>
      </c>
      <c r="E458" s="9"/>
      <c r="F458" s="11" t="s">
        <v>2338</v>
      </c>
      <c r="G458" s="11" t="s">
        <v>2339</v>
      </c>
      <c r="H458" s="12"/>
      <c r="I458" s="9" t="s">
        <v>84</v>
      </c>
      <c r="J458" s="9" t="s">
        <v>92</v>
      </c>
      <c r="K458" s="8" t="s">
        <v>2340</v>
      </c>
      <c r="L458" s="8" t="s">
        <v>2341</v>
      </c>
      <c r="M458" s="9" t="s">
        <v>41</v>
      </c>
      <c r="N458" s="11" t="s">
        <v>2330</v>
      </c>
      <c r="O458" s="11" t="s">
        <v>2331</v>
      </c>
      <c r="P458" s="23"/>
      <c r="Q458" s="16"/>
      <c r="R458" s="23"/>
      <c r="S458" s="23"/>
      <c r="T458" s="23"/>
      <c r="U458" s="23"/>
      <c r="V458" s="23"/>
      <c r="W458" s="23"/>
      <c r="X458" s="16"/>
      <c r="Y458" s="9" t="s">
        <v>1867</v>
      </c>
      <c r="Z458" s="13" t="str">
        <f t="shared" si="1"/>
        <v>{"id":"M4-MyM-5b-E-2-BR","stimulus":"&lt;p&gt;Antes de ir ao mercado fazer compra, Pedro tinha R$ {{T1}} na carteira, mas quando voltou para casa, ele estava com R$ {{T2}} sobrando. Quanto dinheiro ele gastou no mercado?&lt;/p&gt;","template":"&lt;p&gt;Ele gastou R$ {{response}}.&lt;/p&gt;","hint":"&lt;p&gt;As subtrações de reais e centavos são as mesmas dos números decimais.&lt;/p&gt;","feedback":"&lt;p&gt;As subtrações de reais e centavos são as mesmas dos números decimais.&lt;/p&gt;&lt;p style=\"text-align: center\"&gt;{{T1}} − {{T2}} = R$ {{A1}}&lt;/p&gt;","seed":{"parameters":[{"name":"Q1","label":null,"min":4000,"max":10000,"step":5},{"name":"Q2","label":null,"min":4000,"max":10000,"step":5}],"calculated":[{"name":"A1","label":"{{function}}","function":"{{Q2}}/100"},{"name":"T1","function":"({{Q1}}+{{Q2}})/100","temp":true},{"name":"T2","function":"{{Q1}}/100","temp":true}],"uniques":true},"algorithm":{"name":"calculateOperation","params":{"method":"equivLiteral","keyboard":"INTERMEDIATE"}}}</v>
      </c>
      <c r="AA458" s="11" t="s">
        <v>2342</v>
      </c>
      <c r="AB458" s="14" t="str">
        <f t="shared" si="2"/>
        <v>M4-MyM-5b-E-2</v>
      </c>
      <c r="AC458" s="14" t="str">
        <f t="shared" si="3"/>
        <v>M4-MyM-5b-E-2-BR</v>
      </c>
      <c r="AD458" s="7" t="s">
        <v>261</v>
      </c>
      <c r="AE458" s="16"/>
      <c r="AF458" s="16" t="s">
        <v>46</v>
      </c>
      <c r="AG458" s="7" t="s">
        <v>47</v>
      </c>
    </row>
    <row r="459" ht="75.0" customHeight="1">
      <c r="A459" s="9" t="s">
        <v>2313</v>
      </c>
      <c r="B459" s="12" t="s">
        <v>2314</v>
      </c>
      <c r="C459" s="9" t="s">
        <v>48</v>
      </c>
      <c r="D459" s="10" t="s">
        <v>35</v>
      </c>
      <c r="E459" s="9"/>
      <c r="F459" s="11" t="s">
        <v>2343</v>
      </c>
      <c r="G459" s="11" t="s">
        <v>2344</v>
      </c>
      <c r="H459" s="12"/>
      <c r="I459" s="9" t="s">
        <v>84</v>
      </c>
      <c r="J459" s="9" t="s">
        <v>92</v>
      </c>
      <c r="K459" s="8" t="s">
        <v>2345</v>
      </c>
      <c r="L459" s="8" t="s">
        <v>2341</v>
      </c>
      <c r="M459" s="9" t="s">
        <v>41</v>
      </c>
      <c r="N459" s="11" t="s">
        <v>2330</v>
      </c>
      <c r="O459" s="11" t="s">
        <v>2331</v>
      </c>
      <c r="P459" s="23"/>
      <c r="Q459" s="16"/>
      <c r="R459" s="23"/>
      <c r="S459" s="23"/>
      <c r="T459" s="23"/>
      <c r="U459" s="23"/>
      <c r="V459" s="23"/>
      <c r="W459" s="23"/>
      <c r="X459" s="16"/>
      <c r="Y459" s="9" t="s">
        <v>1867</v>
      </c>
      <c r="Z459" s="13" t="str">
        <f t="shared" si="1"/>
        <v>{"id":"M4-MyM-5b-E-3-BR","stimulus":"&lt;p&gt;Letícia e Mônica emprestaram R$ {{T1}} a Javier para que ele pudesse completar o dinheiro que faltava para comprar {{Q3}}. Se Letícia emprestou R$ {{T2}}, quanto Mônica deu a ele?&lt;/p&gt;","template":"&lt;p&gt;Mônica emprestou R$ {{response}}.&lt;/p&gt;","hint":"&lt;p&gt;As subtrações de reais e centavos são as mesmas dos números decimais.&lt;/p&gt;","feedback":"&lt;p&gt;As subtrações de reais e centavos são as mesmas dos números decimais.&lt;/p&gt;&lt;p style=\"text-align: center\"&gt;{{T1}} − {{T2}} = R$ {{A1}}&lt;/p&gt;","seed":{"parameters":[{"name":"Q1","label":null,"min":4000,"max":8000,"step":5},{"name":"Q2","label":null,"min":4000,"max":8000,"step":5},{"name":"Q3","list":["uma coleção de discos","um videogame","um móvel","roupa de esportes"]}],"calculated":[{"name":"A1","label":"{{function}}","function":"{{Q2}}/100"},{"name":"T1","function":"({{Q1}}+{{Q2}})/100","temp":true},{"name":"T2","function":"{{Q1}}/100","temp":true}],"uniques":true},"algorithm":{"name":"calculateOperation","params":{"method":"equivLiteral","keyboard":"INTERMEDIATE"}}}</v>
      </c>
      <c r="AA459" s="11" t="s">
        <v>2346</v>
      </c>
      <c r="AB459" s="14" t="str">
        <f t="shared" si="2"/>
        <v>M4-MyM-5b-E-3</v>
      </c>
      <c r="AC459" s="14" t="str">
        <f t="shared" si="3"/>
        <v>M4-MyM-5b-E-3-BR</v>
      </c>
      <c r="AD459" s="7" t="s">
        <v>261</v>
      </c>
      <c r="AE459" s="16"/>
      <c r="AF459" s="16" t="s">
        <v>46</v>
      </c>
      <c r="AG459" s="7" t="s">
        <v>47</v>
      </c>
    </row>
    <row r="460" ht="75.0" customHeight="1">
      <c r="A460" s="9" t="s">
        <v>2347</v>
      </c>
      <c r="B460" s="12" t="s">
        <v>2348</v>
      </c>
      <c r="C460" s="9" t="s">
        <v>34</v>
      </c>
      <c r="D460" s="10" t="s">
        <v>35</v>
      </c>
      <c r="E460" s="7"/>
      <c r="F460" s="12" t="s">
        <v>2349</v>
      </c>
      <c r="G460" s="12"/>
      <c r="H460" s="24"/>
      <c r="I460" s="9" t="s">
        <v>84</v>
      </c>
      <c r="J460" s="9" t="s">
        <v>391</v>
      </c>
      <c r="K460" s="8" t="s">
        <v>2350</v>
      </c>
      <c r="L460" s="12" t="s">
        <v>2351</v>
      </c>
      <c r="M460" s="9" t="s">
        <v>41</v>
      </c>
      <c r="N460" s="11" t="s">
        <v>2330</v>
      </c>
      <c r="O460" s="11" t="s">
        <v>2352</v>
      </c>
      <c r="P460" s="23"/>
      <c r="Q460" s="16"/>
      <c r="R460" s="23"/>
      <c r="S460" s="23"/>
      <c r="T460" s="23"/>
      <c r="U460" s="23"/>
      <c r="V460" s="23"/>
      <c r="W460" s="23"/>
      <c r="X460" s="16"/>
      <c r="Y460" s="9" t="s">
        <v>1867</v>
      </c>
      <c r="Z460" s="13" t="str">
        <f t="shared" si="1"/>
        <v>{"id":"M4-MyM-10a-I-1-BR","stimulus":"&lt;p&gt;Mathias recebeu um desconto de R$ {{T2}} na compra que ele fez de produtos orgânicos. Se a compra custava R$ {{T1}}, quanto ele pagou no final?&lt;/p&gt;","hint":"&lt;p&gt;As subtrações de reais e centavos são as mesmas dos números decimais.&lt;/p&gt;","feedback":"&lt;p&gt;As subtrações de reais e centavos são as mesmas dos números decimais.&lt;/p&gt;&lt;p style=\"text-align: center\"&gt;{{T1}} − {{T2}} = R$ {{T3}}&lt;/p&gt;","seed":{"parameters":[{"name":"Q1","label":null,"min":200,"max":500,"step":5},{"name":"Q2","label":null,"min":1000,"max":3000,"step":25},{"name":"Q3","label":null,"min":1000,"max":3000,"step":25},{"name":"Q4","label":null,"min":1000,"max":3000,"step":25}],"calculated":[{"name":"T1","function":"({{Q1}}+{{Q2}})/100","temp":true},{"name":"T2","function":"{{Q1}}/100","temp":true},{"name":"T3","function":"{{Q2}}/100","temp":true},{"name":"T4","function":"{{Q3}}/100","temp":true},{"name":"T5","function":"{{Q4}}/100","temp":true},{"name":"A1","label":"R$ {{T3}}"},{"name":"A2","label":"R$ {{T4}}","incorrect":true},{"name":"A3","label":"R$ {{T5}}","incorrect":true}],"uniques":true},"algorithm":{"name":"trueFalse","template":"Multiple choice – standard","params":{"countCorrect":1,"countIncorrect":2,"showCheckIcon":false,
            "columns": 3
        }
    }
}</v>
      </c>
      <c r="AA460" s="11" t="s">
        <v>2353</v>
      </c>
      <c r="AB460" s="14" t="str">
        <f t="shared" si="2"/>
        <v>M4-MyM-10a-I-1</v>
      </c>
      <c r="AC460" s="14" t="str">
        <f t="shared" si="3"/>
        <v>M4-MyM-10a-I-1-BR</v>
      </c>
      <c r="AD460" s="16"/>
      <c r="AE460" s="16"/>
      <c r="AF460" s="16" t="s">
        <v>46</v>
      </c>
      <c r="AG460" s="16"/>
    </row>
    <row r="461" ht="75.0" customHeight="1">
      <c r="A461" s="9" t="s">
        <v>2347</v>
      </c>
      <c r="B461" s="12" t="s">
        <v>2348</v>
      </c>
      <c r="C461" s="9" t="s">
        <v>34</v>
      </c>
      <c r="D461" s="10" t="s">
        <v>35</v>
      </c>
      <c r="E461" s="7"/>
      <c r="F461" s="11" t="s">
        <v>2354</v>
      </c>
      <c r="G461" s="12"/>
      <c r="H461" s="24"/>
      <c r="I461" s="9" t="s">
        <v>84</v>
      </c>
      <c r="J461" s="9" t="s">
        <v>391</v>
      </c>
      <c r="K461" s="8" t="s">
        <v>2355</v>
      </c>
      <c r="L461" s="8" t="s">
        <v>2356</v>
      </c>
      <c r="M461" s="9" t="s">
        <v>41</v>
      </c>
      <c r="N461" s="11" t="s">
        <v>2330</v>
      </c>
      <c r="O461" s="11" t="s">
        <v>2357</v>
      </c>
      <c r="P461" s="23"/>
      <c r="Q461" s="16"/>
      <c r="R461" s="23"/>
      <c r="S461" s="23"/>
      <c r="T461" s="23"/>
      <c r="U461" s="23"/>
      <c r="V461" s="23"/>
      <c r="W461" s="23"/>
      <c r="X461" s="16"/>
      <c r="Y461" s="9" t="s">
        <v>1867</v>
      </c>
      <c r="Z461" s="13" t="str">
        <f t="shared" si="1"/>
        <v>{"id":"M4-MyM-10a-I-2-BR","stimulus":"&lt;p&gt;Quando o computador de Fernando quebrou, o pai dele preferiu levar o aparelho para conserto em vez de comprar um novo. Na hora do pagamento, ele deu R$ {{T2}} porque o preço do reparo foi de R$ {{T1}}. Qual foi o valor que ele recebeu de troco?&lt;/p&gt;","hint":"&lt;p&gt;As subtrações de reais e centavos são as mesmas dos números decimais.&lt;/p&gt;","feedback":"&lt;p&gt;As subtrações de reais e centavos são as mesmas dos números decimais.&lt;/p&gt;&lt;p style=\"text-align: center\"&gt;{{T2}} − {{T1}} = R$ {{T3}}&lt;/p&gt;","seed":{"parameters":[{"name":"Q1","label":null,"min":4200,"max":19800,"step":100},{"name":"Q2","label":null,"min":4200,"max":19800,"step":100},{"name":"Q3","label":null,"min":1050,"max":4950,"step":100}],"calculated":[{"name":"T1","function":"{{Q1}}/100","temp":true},{"name":"T2","function":"math.ceil({{Q1}}/1000)*10","temp":true},{"name":"T3","function":"{{T2}}-{{T1}}","temp":true},{"name":"T4","function":"{{T2}}-{{Q2}}/1000","temp":true},{"name":"T5","function":"{{T2}}-{{Q3}}/100","temp":true},{"name":"A1","label":"R$ {{T3}}"},{"name":"A2","label":"R$ {{T4}}","incorrect":true},{"name":"A3","label":"R$ {{T5}}","incorrect":true}],"uniques":true},"algorithm":{"name":"trueFalse","template":"Multiple choice – standard","params":{"countCorrect":1,"countIncorrect":2,"showCheckIcon":false,
            "columns": 3
        }
    }
}</v>
      </c>
      <c r="AA461" s="11" t="s">
        <v>2358</v>
      </c>
      <c r="AB461" s="14" t="str">
        <f t="shared" si="2"/>
        <v>M4-MyM-10a-I-2</v>
      </c>
      <c r="AC461" s="14" t="str">
        <f t="shared" si="3"/>
        <v>M4-MyM-10a-I-2-BR</v>
      </c>
      <c r="AD461" s="16"/>
      <c r="AE461" s="16"/>
      <c r="AF461" s="16" t="s">
        <v>46</v>
      </c>
      <c r="AG461" s="16"/>
    </row>
    <row r="462" ht="75.0" customHeight="1">
      <c r="A462" s="9" t="s">
        <v>2347</v>
      </c>
      <c r="B462" s="12" t="s">
        <v>2348</v>
      </c>
      <c r="C462" s="9" t="s">
        <v>34</v>
      </c>
      <c r="D462" s="10" t="s">
        <v>35</v>
      </c>
      <c r="E462" s="7"/>
      <c r="F462" s="11" t="s">
        <v>2359</v>
      </c>
      <c r="G462" s="12"/>
      <c r="H462" s="24"/>
      <c r="I462" s="9" t="s">
        <v>84</v>
      </c>
      <c r="J462" s="9" t="s">
        <v>391</v>
      </c>
      <c r="K462" s="18" t="s">
        <v>2360</v>
      </c>
      <c r="L462" s="8" t="s">
        <v>2361</v>
      </c>
      <c r="M462" s="9" t="s">
        <v>41</v>
      </c>
      <c r="N462" s="12" t="s">
        <v>2362</v>
      </c>
      <c r="O462" s="12" t="s">
        <v>2363</v>
      </c>
      <c r="P462" s="23"/>
      <c r="Q462" s="16"/>
      <c r="R462" s="23"/>
      <c r="S462" s="23"/>
      <c r="T462" s="23"/>
      <c r="U462" s="23"/>
      <c r="V462" s="23"/>
      <c r="W462" s="23"/>
      <c r="X462" s="16"/>
      <c r="Y462" s="9" t="s">
        <v>1867</v>
      </c>
      <c r="Z462" s="13" t="str">
        <f t="shared" si="1"/>
        <v>{"id":"M4-MyM-10a-I-3-BR","stimulus":"&lt;p&gt;Em uma loja de roupas, Fabiana e Giulia foram informadas de que poderiam pagar {{Q10}} de segunda mão em {{Q1}} parcelas. Se o preço era R$ {{T1}}, quanto seria cada prestação?&lt;/p&gt;","hint":"&lt;p&gt;As divisões de reais e centavos são as mesmas dos números decimais.&lt;/p&gt;","feedback":"&lt;p&gt;As divisões de reais e centavos são as mesmas dos números decimais.&lt;/p&gt;&lt;p style=\"text-align: center\"&gt;{{T1}} : {{Q1}} = R$ {{T2}}&lt;/p&gt;","seed":{"parameters":[{"name":"Q1","label":null,"min":10,"max":36,"step":1},{"name":"Q2","label":null,"min":4000,"max":20000,"step":5},{"name":"Q3","label":null,"min":4000,"max":20000,"step":5},{"name":"Q4","label":null,"min":1000,"max":5000,"step":5},{"name":"Q10","list":["uma geladeira","uma secadora","uma lavadora","um sofá"]}],"calculated":[{"name":"T1","function":"{{Q1}}*{{Q2}}/100","temp":true},{"name":"T2","function":"{{Q2}}/100","temp":true},{"name":"T3","function":"{{Q3}}/100","temp":true},{"name":"T4","function":"{{Q4}}/100","temp":true},{"name":"A1","label":"R$ {{T2}}"},{"name":"A2","label":"R$ {{T3}}","incorrect":true},{"name":"A3","label":"R$ {{T4}}","incorrect":true}],"uniques":true},"algorithm":{"name":"trueFalse","template":"Multiple choice – standard","params":{"countCorrect":1,"countIncorrect":2,"showCheckIcon":false,
            "columns": 3
        }
    }
}</v>
      </c>
      <c r="AA462" s="11" t="s">
        <v>2364</v>
      </c>
      <c r="AB462" s="14" t="str">
        <f t="shared" si="2"/>
        <v>M4-MyM-10a-I-3</v>
      </c>
      <c r="AC462" s="14" t="str">
        <f t="shared" si="3"/>
        <v>M4-MyM-10a-I-3-BR</v>
      </c>
      <c r="AD462" s="16"/>
      <c r="AE462" s="16"/>
      <c r="AF462" s="16" t="s">
        <v>46</v>
      </c>
      <c r="AG462" s="16"/>
    </row>
    <row r="463" ht="75.0" customHeight="1">
      <c r="A463" s="9" t="s">
        <v>2347</v>
      </c>
      <c r="B463" s="12" t="s">
        <v>2348</v>
      </c>
      <c r="C463" s="9" t="s">
        <v>48</v>
      </c>
      <c r="D463" s="10" t="s">
        <v>35</v>
      </c>
      <c r="E463" s="7"/>
      <c r="F463" s="12" t="s">
        <v>2365</v>
      </c>
      <c r="G463" s="12" t="s">
        <v>2366</v>
      </c>
      <c r="H463" s="24"/>
      <c r="I463" s="9" t="s">
        <v>84</v>
      </c>
      <c r="J463" s="9" t="s">
        <v>92</v>
      </c>
      <c r="K463" s="8" t="s">
        <v>2367</v>
      </c>
      <c r="L463" s="12" t="s">
        <v>2341</v>
      </c>
      <c r="M463" s="9" t="s">
        <v>41</v>
      </c>
      <c r="N463" s="11" t="s">
        <v>2330</v>
      </c>
      <c r="O463" s="11" t="s">
        <v>2331</v>
      </c>
      <c r="P463" s="23"/>
      <c r="Q463" s="16"/>
      <c r="R463" s="23"/>
      <c r="S463" s="23"/>
      <c r="T463" s="23"/>
      <c r="U463" s="23"/>
      <c r="V463" s="23"/>
      <c r="W463" s="23"/>
      <c r="X463" s="16"/>
      <c r="Y463" s="9" t="s">
        <v>1867</v>
      </c>
      <c r="Z463" s="13" t="str">
        <f t="shared" si="1"/>
        <v>{"id":"M4-MyM-10a-E-1-BR","stimulus":"&lt;p&gt;Júlio recebeu um desconto de R$ {{T2}} na compra de alguns brinquedos de madeira para os filhos dele. Se os brinquedos custavam R$ {{T1}}, quanto pagou Júlio?&lt;/p&gt;","template":"&lt;p&gt;Ele pagou R$ {{response}} .&lt;/p&gt;","hint":"&lt;p&gt;As subtrações de reais e centavos são as mesmas dos números decimais.&lt;/p&gt;","feedback":"&lt;p&gt;As subtrações de reais e centavos são as mesmas dos números decimais.&lt;/p&gt;&lt;p style=\"text-align: center\"&gt;{{T1}} − {{T2}} = R$ {{A1}}&lt;/p&gt;","seed":{"parameters":[{"name":"Q1","label":null,"min":200,"max":500,"step":5},{"name":"Q2","label":null,"min":2000,"max":6000,"step":25}],"calculated":[{"name":"A1","label":"{{function}}","function":"{{Q2}}/100"},{"name":"T1","function":"({{Q1}}+{{Q2}})/100","temp":true},{"name":"T2","function":"{{Q1}}/100","temp":true}],"uniques":true},"algorithm":{"name":"calculateOperation","params":{"method":"equivLiteral","keyboard":"INTERMEDIATE"}}}</v>
      </c>
      <c r="AA463" s="11" t="s">
        <v>2368</v>
      </c>
      <c r="AB463" s="14" t="str">
        <f t="shared" si="2"/>
        <v>M4-MyM-10a-E-1</v>
      </c>
      <c r="AC463" s="14" t="str">
        <f t="shared" si="3"/>
        <v>M4-MyM-10a-E-1-BR</v>
      </c>
      <c r="AD463" s="16"/>
      <c r="AE463" s="16"/>
      <c r="AF463" s="16" t="s">
        <v>46</v>
      </c>
      <c r="AG463" s="16"/>
    </row>
    <row r="464" ht="75.0" customHeight="1">
      <c r="A464" s="9" t="s">
        <v>2347</v>
      </c>
      <c r="B464" s="12" t="s">
        <v>2348</v>
      </c>
      <c r="C464" s="9" t="s">
        <v>48</v>
      </c>
      <c r="D464" s="10" t="s">
        <v>35</v>
      </c>
      <c r="E464" s="7"/>
      <c r="F464" s="12" t="s">
        <v>2369</v>
      </c>
      <c r="G464" s="12" t="s">
        <v>2370</v>
      </c>
      <c r="H464" s="24"/>
      <c r="I464" s="9" t="s">
        <v>84</v>
      </c>
      <c r="J464" s="9" t="s">
        <v>92</v>
      </c>
      <c r="K464" s="8" t="s">
        <v>2371</v>
      </c>
      <c r="L464" s="8" t="s">
        <v>2372</v>
      </c>
      <c r="M464" s="9" t="s">
        <v>41</v>
      </c>
      <c r="N464" s="11" t="s">
        <v>2330</v>
      </c>
      <c r="O464" s="11" t="s">
        <v>2373</v>
      </c>
      <c r="P464" s="23"/>
      <c r="Q464" s="16"/>
      <c r="R464" s="23"/>
      <c r="S464" s="23"/>
      <c r="T464" s="23"/>
      <c r="U464" s="23"/>
      <c r="V464" s="23"/>
      <c r="W464" s="23"/>
      <c r="X464" s="16"/>
      <c r="Y464" s="9" t="s">
        <v>1867</v>
      </c>
      <c r="Z464" s="13" t="str">
        <f t="shared" si="1"/>
        <v>{"id":"M4-MyM-10a-E-2-BR","stimulus":"&lt;p&gt;Ana foi à um sacolão comprar frutas frescas. Para uma compra de R$ {{T1}}, ela deu R$ {{T2}}. Quanto de troco ela recebeu?&lt;/p&gt;","template":"&lt;p&gt;Ela recebeu R$ {{response}}.&lt;/p&gt;","hint":"&lt;p&gt;As subtrações de euros e centavos são as mesmas que as de números decimais.&lt;/p&gt;","feedback":"&lt;p&gt;As subtrações de euros e centavos são as mesmas que as de números decimais.&lt;/p&gt;&lt;p style=\"text-align: center\"&gt;{{T2}} − {{T1}} = R$ {{A1}}&lt;/p&gt;","seed":{"parameters":[{"name":"Q1","label":null,"min":1050,"max":2950,"step":100},{"name":"Q2","label":null,"min":1050,"max":2950,"step":100},{"name":"Q3","label":null,"min":1050,"max":2950,"step":100}],"calculated":[{"name":"A1","label":"{{function}}","function":"{{T2}}-{{T1}}"},{"name":"T1","function":"{{Q1}}/100","temp":true},{"name":"T2","function":"math.ceil({{Q1}}/1000)*10","temp":true}],"uniques":true},"algorithm":{"name":"calculateOperation","params":{"method":"equivLiteral","keyboard":"INTERMEDIATE"}}}</v>
      </c>
      <c r="AA464" s="11" t="s">
        <v>2374</v>
      </c>
      <c r="AB464" s="14" t="str">
        <f t="shared" si="2"/>
        <v>M4-MyM-10a-E-2</v>
      </c>
      <c r="AC464" s="14" t="str">
        <f t="shared" si="3"/>
        <v>M4-MyM-10a-E-2-BR</v>
      </c>
      <c r="AD464" s="16"/>
      <c r="AE464" s="16"/>
      <c r="AF464" s="16" t="s">
        <v>46</v>
      </c>
      <c r="AG464" s="16"/>
    </row>
    <row r="465" ht="75.0" customHeight="1">
      <c r="A465" s="9" t="s">
        <v>2347</v>
      </c>
      <c r="B465" s="12" t="s">
        <v>2348</v>
      </c>
      <c r="C465" s="9" t="s">
        <v>48</v>
      </c>
      <c r="D465" s="10" t="s">
        <v>35</v>
      </c>
      <c r="E465" s="7"/>
      <c r="F465" s="11" t="s">
        <v>2375</v>
      </c>
      <c r="G465" s="11" t="s">
        <v>2376</v>
      </c>
      <c r="H465" s="24"/>
      <c r="I465" s="9" t="s">
        <v>84</v>
      </c>
      <c r="J465" s="9" t="s">
        <v>92</v>
      </c>
      <c r="K465" s="18" t="s">
        <v>2377</v>
      </c>
      <c r="L465" s="18" t="s">
        <v>2378</v>
      </c>
      <c r="M465" s="9" t="s">
        <v>41</v>
      </c>
      <c r="N465" s="11" t="s">
        <v>2379</v>
      </c>
      <c r="O465" s="11" t="s">
        <v>2380</v>
      </c>
      <c r="P465" s="23"/>
      <c r="Q465" s="16"/>
      <c r="R465" s="23"/>
      <c r="S465" s="23"/>
      <c r="T465" s="23"/>
      <c r="U465" s="23"/>
      <c r="V465" s="23"/>
      <c r="W465" s="23"/>
      <c r="X465" s="16"/>
      <c r="Y465" s="9" t="s">
        <v>1867</v>
      </c>
      <c r="Z465" s="13" t="str">
        <f t="shared" si="1"/>
        <v>{"id":"M4-MyM-10a-E-3-BR","stimulus":"&lt;p&gt;Pablo e Vicente querem comprar {{Q10}}, mas vão pagar em {{Q1}} parcelas de R$ {{T1}} cada. Qual é o preço total do produto?&lt;/p&gt;","template":"&lt;p&gt;O preço total é R$ {{response}}.&lt;/p&gt;","hint":"&lt;p&gt;As multiplicações de euros e centavos são as mesmas que as de números decimais.&lt;/p&gt;","feedback":"&lt;p&gt;As multiplicações de euros e centavos são iguais às de números decimais.&lt;/p&gt;&lt;p style=\"text-align: center\"&gt;{{Q1}} × {{T1}} = R$ {{A1}}&lt;/p&gt;","seed":{"parameters":[{"name":"Q1","label":null,"min":10,"max":36,"step":1},{"name":"Q2","label":null,"min":4000,"max":20000,"step":5},{"name":"Q10","list":["uma televisão","uma máquina fotográfica","um computador","um celular"]}],"calculated":[{"name":"A1","label":"{{function}}","function":"{{Q1}}*{{Q2}}/100"},{"name":"T1","function":"{{Q2}}/100","temp":true}],"uniques":true},"algorithm":{"name":"calculateOperation","params":{"method":"equivLiteral","keyboard":"INTERMEDIATE"}}}</v>
      </c>
      <c r="AA465" s="11" t="s">
        <v>2381</v>
      </c>
      <c r="AB465" s="14" t="str">
        <f t="shared" si="2"/>
        <v>M4-MyM-10a-E-3</v>
      </c>
      <c r="AC465" s="14" t="str">
        <f t="shared" si="3"/>
        <v>M4-MyM-10a-E-3-BR</v>
      </c>
      <c r="AD465" s="16"/>
      <c r="AE465" s="16"/>
      <c r="AF465" s="16" t="s">
        <v>46</v>
      </c>
      <c r="AG465" s="16"/>
    </row>
    <row r="466" ht="75.0" customHeight="1">
      <c r="A466" s="9" t="s">
        <v>2382</v>
      </c>
      <c r="B466" s="12" t="s">
        <v>2383</v>
      </c>
      <c r="C466" s="9" t="s">
        <v>34</v>
      </c>
      <c r="D466" s="10" t="s">
        <v>35</v>
      </c>
      <c r="E466" s="9"/>
      <c r="F466" s="11" t="s">
        <v>2384</v>
      </c>
      <c r="G466" s="12"/>
      <c r="H466" s="24"/>
      <c r="I466" s="7" t="s">
        <v>84</v>
      </c>
      <c r="J466" s="7" t="s">
        <v>2385</v>
      </c>
      <c r="K466" s="11" t="s">
        <v>2386</v>
      </c>
      <c r="L466" s="11" t="s">
        <v>2387</v>
      </c>
      <c r="M466" s="7" t="s">
        <v>41</v>
      </c>
      <c r="N466" s="11" t="s">
        <v>2388</v>
      </c>
      <c r="O466" s="11" t="s">
        <v>2388</v>
      </c>
      <c r="P466" s="23"/>
      <c r="Q466" s="16"/>
      <c r="R466" s="23"/>
      <c r="S466" s="23"/>
      <c r="T466" s="23"/>
      <c r="U466" s="23"/>
      <c r="V466" s="23"/>
      <c r="W466" s="23"/>
      <c r="X466" s="16"/>
      <c r="Y466" s="9" t="s">
        <v>1867</v>
      </c>
      <c r="Z466" s="13" t="str">
        <f t="shared" si="1"/>
        <v>{"id":"M4-MyM-6a-I-1-BR","stimulus":"&lt;p&gt;Ajuste os números do relógio para que se leia {{T11}}{{T12}}{{T13}}{{T14}}.&lt;/p&gt;","feedback":"&lt;p&gt;Em relógios digitais, o número antes dos dois pontos marca a hora e o número depois marca os minutos.&lt;/p&gt;","hint":"&lt;p&gt;Em relógios digitais, o número antes dos dois pontos marca a hora e o número depois marca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'pt')}","temp":"true"},{"name":"A1","function":"{{Q1}}"},{"name":"A2","function":"{{Q2}}"},{"name":"A1LABEL","label":"{{function}}","function":"Lemonlib.toTimeString({{Q1}},{{Q2}})","temp":true}],"uniques":true},"algorithm":{"name":"clock","params":{"type":"digital"}}}</v>
      </c>
      <c r="AA466" s="12" t="s">
        <v>2389</v>
      </c>
      <c r="AB466" s="14" t="str">
        <f t="shared" si="2"/>
        <v>M4-MyM-6a-I-1</v>
      </c>
      <c r="AC466" s="14" t="str">
        <f t="shared" si="3"/>
        <v>M4-MyM-6a-I-1-BR</v>
      </c>
      <c r="AD466" s="7" t="s">
        <v>261</v>
      </c>
      <c r="AE466" s="16"/>
      <c r="AF466" s="16" t="s">
        <v>46</v>
      </c>
      <c r="AG466" s="7" t="s">
        <v>47</v>
      </c>
    </row>
    <row r="467" ht="75.0" customHeight="1">
      <c r="A467" s="9" t="s">
        <v>2382</v>
      </c>
      <c r="B467" s="12" t="s">
        <v>2383</v>
      </c>
      <c r="C467" s="9" t="s">
        <v>34</v>
      </c>
      <c r="D467" s="10" t="s">
        <v>35</v>
      </c>
      <c r="E467" s="9"/>
      <c r="F467" s="11" t="s">
        <v>2390</v>
      </c>
      <c r="G467" s="12"/>
      <c r="H467" s="24"/>
      <c r="I467" s="7" t="s">
        <v>84</v>
      </c>
      <c r="J467" s="7" t="s">
        <v>2385</v>
      </c>
      <c r="K467" s="11" t="s">
        <v>2386</v>
      </c>
      <c r="L467" s="11" t="s">
        <v>2387</v>
      </c>
      <c r="M467" s="7" t="s">
        <v>41</v>
      </c>
      <c r="N467" s="11" t="s">
        <v>2391</v>
      </c>
      <c r="O467" s="11" t="s">
        <v>2391</v>
      </c>
      <c r="P467" s="23"/>
      <c r="Q467" s="16"/>
      <c r="R467" s="23"/>
      <c r="S467" s="23"/>
      <c r="T467" s="23"/>
      <c r="U467" s="23"/>
      <c r="V467" s="23"/>
      <c r="W467" s="23"/>
      <c r="X467" s="16"/>
      <c r="Y467" s="9" t="s">
        <v>1867</v>
      </c>
      <c r="Z467" s="13" t="str">
        <f t="shared" si="1"/>
        <v>{"id":"M4-MyM-6a-I-2-BR","stimulus":"&lt;p&gt;Ajuste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v>
      </c>
      <c r="AA467" s="12" t="s">
        <v>2392</v>
      </c>
      <c r="AB467" s="14" t="str">
        <f t="shared" si="2"/>
        <v>M4-MyM-6a-I-2</v>
      </c>
      <c r="AC467" s="14" t="str">
        <f t="shared" si="3"/>
        <v>M4-MyM-6a-I-2-BR</v>
      </c>
      <c r="AD467" s="7" t="s">
        <v>261</v>
      </c>
      <c r="AE467" s="16"/>
      <c r="AF467" s="16" t="s">
        <v>46</v>
      </c>
      <c r="AG467" s="7" t="s">
        <v>47</v>
      </c>
    </row>
    <row r="468" ht="75.0" customHeight="1">
      <c r="A468" s="9" t="s">
        <v>2382</v>
      </c>
      <c r="B468" s="12" t="s">
        <v>2383</v>
      </c>
      <c r="C468" s="9" t="s">
        <v>48</v>
      </c>
      <c r="D468" s="10" t="s">
        <v>35</v>
      </c>
      <c r="E468" s="9"/>
      <c r="F468" s="12" t="s">
        <v>2393</v>
      </c>
      <c r="G468" s="12"/>
      <c r="H468" s="24"/>
      <c r="I468" s="9" t="s">
        <v>84</v>
      </c>
      <c r="J468" s="9" t="s">
        <v>391</v>
      </c>
      <c r="K468" s="11" t="s">
        <v>2394</v>
      </c>
      <c r="L468" s="12" t="s">
        <v>2395</v>
      </c>
      <c r="M468" s="9" t="s">
        <v>41</v>
      </c>
      <c r="N468" s="11" t="s">
        <v>2388</v>
      </c>
      <c r="O468" s="11" t="s">
        <v>2396</v>
      </c>
      <c r="P468" s="23"/>
      <c r="Q468" s="16"/>
      <c r="R468" s="23"/>
      <c r="S468" s="23"/>
      <c r="T468" s="23"/>
      <c r="U468" s="23"/>
      <c r="V468" s="23"/>
      <c r="W468" s="23"/>
      <c r="X468" s="16"/>
      <c r="Y468" s="9" t="s">
        <v>1867</v>
      </c>
      <c r="Z468" s="13" t="str">
        <f t="shared" si="1"/>
        <v>{"id":"M4-MyM-6a-E-1-BR","stimulus":"&lt;p&gt;Qual opção a seguir representa {{T11}}{{T12}}{{T13}}{{T14}}?&lt;/p&gt;","hint":"&lt;p&gt;Nos relógios digitais, o número antes dos dois pontos indica a hora e o número depois indica os minutos.&lt;/p&gt;","feedback":"&lt;p&gt;Nos relógios digitais, o número antes dos dois pontos indica a hora e o número depois indica os minutos.&lt;/p&gt;&lt;p&gt;Depois das 12 horas, subtraia 12 da hora que aparece digitalmente.&lt;/p&gt;","seed":{"parameters":[{"name":"Q1","label":null,"min":2,"max":11,"step":1},{"name":"Q2","label":null,"min":10,"max":55,"step":5},{"name":"Q3","label":null,"min":2,"max":11,"step":1},{"name":"Q4","label":null,"min":10,"max":55,"step":5},{"name":"Q5","label":null,"min":2,"max":11,"step":1},{"name":"Q6","label":null,"min":10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T1","function":"{{Q1}}+12","temp":true},{"name":"T2","function":"{{Q2}}+12","temp":true},{"name":"T3","function":"{{Q3}}+12","temp":true},{"name":"A1","label":"{{T1}}:{{Q2}}"},{"name":"A2","label":"{{T2}}:{{Q4}}","incorrect":true},{"name":"A3","label":"{{T3}}:{{Q6}}","incorrect":true}],"uniques":true},"algorithm":{"name":"trueFalse","template":"Multiple choice – standard","params":{"countCorrect":1,"countIncorrect":2,"showCheckIcon":false,
            "columns": 3
        }
    }
}</v>
      </c>
      <c r="AA468" s="11" t="s">
        <v>2397</v>
      </c>
      <c r="AB468" s="14" t="str">
        <f t="shared" si="2"/>
        <v>M4-MyM-6a-E-1</v>
      </c>
      <c r="AC468" s="14" t="str">
        <f t="shared" si="3"/>
        <v>M4-MyM-6a-E-1-BR</v>
      </c>
      <c r="AD468" s="7" t="s">
        <v>261</v>
      </c>
      <c r="AE468" s="16"/>
      <c r="AF468" s="16" t="s">
        <v>46</v>
      </c>
      <c r="AG468" s="7" t="s">
        <v>47</v>
      </c>
    </row>
    <row r="469" ht="75.0" customHeight="1">
      <c r="A469" s="9" t="s">
        <v>2398</v>
      </c>
      <c r="B469" s="12" t="s">
        <v>2399</v>
      </c>
      <c r="C469" s="9" t="s">
        <v>34</v>
      </c>
      <c r="D469" s="10" t="s">
        <v>35</v>
      </c>
      <c r="E469" s="9"/>
      <c r="F469" s="12" t="s">
        <v>2400</v>
      </c>
      <c r="G469" s="8" t="s">
        <v>2401</v>
      </c>
      <c r="H469" s="24"/>
      <c r="I469" s="9" t="s">
        <v>84</v>
      </c>
      <c r="J469" s="9" t="s">
        <v>944</v>
      </c>
      <c r="K469" s="12" t="s">
        <v>2402</v>
      </c>
      <c r="L469" s="12" t="s">
        <v>2403</v>
      </c>
      <c r="M469" s="9" t="s">
        <v>41</v>
      </c>
      <c r="N469" s="11" t="s">
        <v>2404</v>
      </c>
      <c r="O469" s="11" t="s">
        <v>2405</v>
      </c>
      <c r="P469" s="23"/>
      <c r="Q469" s="16"/>
      <c r="R469" s="23"/>
      <c r="S469" s="23"/>
      <c r="T469" s="23"/>
      <c r="U469" s="23"/>
      <c r="V469" s="23"/>
      <c r="W469" s="23"/>
      <c r="X469" s="16"/>
      <c r="Y469" s="9" t="s">
        <v>1867</v>
      </c>
      <c r="Z469" s="13" t="str">
        <f t="shared" si="1"/>
        <v>{"id":"M4-MyM-6b-I-1-BR","stimulus":"&lt;p&gt;Escolha a equivalência correta.&lt;/p&gt;","template":"&lt;p style=\"text-align: center\"&gt;{{Q1}} minutos =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segundos&lt;/p&gt;","seed":{"parameters":[{"name":"Q1","label":null,"min":2,"max":50,"step":1},{"name":"Q2","label":null,"min":1,"max":50,"step":1},{"name":"Q3","label":null,"min":1,"max":50,"step":1}],"calculated":[{"name":"A1","label":"{{function}}","function":"{{Q1}}*60","group":1},{"name":"A2","label":"{{function}}","function":"{{Q2}}*60","group":1,"incorrect":true},{"name":"A3","label":"{{function}}","function":"{{Q3}}*60","group":1,"incorrect":true}],"uniques":true},"algorithm":{"name":"groupResponses","template":"Cloze with drop down"}}</v>
      </c>
      <c r="AA469" s="11" t="s">
        <v>2406</v>
      </c>
      <c r="AB469" s="14" t="str">
        <f t="shared" si="2"/>
        <v>M4-MyM-6b-I-1</v>
      </c>
      <c r="AC469" s="14" t="str">
        <f t="shared" si="3"/>
        <v>M4-MyM-6b-I-1-BR</v>
      </c>
      <c r="AD469" s="7" t="s">
        <v>261</v>
      </c>
      <c r="AE469" s="16"/>
      <c r="AF469" s="16" t="s">
        <v>46</v>
      </c>
      <c r="AG469" s="7" t="s">
        <v>47</v>
      </c>
    </row>
    <row r="470" ht="75.0" customHeight="1">
      <c r="A470" s="9" t="s">
        <v>2398</v>
      </c>
      <c r="B470" s="12" t="s">
        <v>2399</v>
      </c>
      <c r="C470" s="9" t="s">
        <v>34</v>
      </c>
      <c r="D470" s="10" t="s">
        <v>35</v>
      </c>
      <c r="E470" s="9"/>
      <c r="F470" s="12" t="s">
        <v>2400</v>
      </c>
      <c r="G470" s="8" t="s">
        <v>2407</v>
      </c>
      <c r="H470" s="24"/>
      <c r="I470" s="9" t="s">
        <v>84</v>
      </c>
      <c r="J470" s="9" t="s">
        <v>944</v>
      </c>
      <c r="K470" s="11" t="s">
        <v>2402</v>
      </c>
      <c r="L470" s="12" t="s">
        <v>2408</v>
      </c>
      <c r="M470" s="9" t="s">
        <v>41</v>
      </c>
      <c r="N470" s="11" t="s">
        <v>2409</v>
      </c>
      <c r="O470" s="11" t="s">
        <v>2410</v>
      </c>
      <c r="P470" s="23"/>
      <c r="Q470" s="16"/>
      <c r="R470" s="23"/>
      <c r="S470" s="23"/>
      <c r="T470" s="23"/>
      <c r="U470" s="23"/>
      <c r="V470" s="23"/>
      <c r="W470" s="23"/>
      <c r="X470" s="16"/>
      <c r="Y470" s="9" t="s">
        <v>1867</v>
      </c>
      <c r="Z470" s="13" t="str">
        <f t="shared" si="1"/>
        <v>{"id":"M4-MyM-6b-I-2-BR","stimulus":"&lt;p&gt;Escolha a equivalência correta.&lt;/p&gt;","template":"&lt;p style=\"text-align: center\"&gt;{{T1}} segundos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minutos&lt;/p&gt;","seed":{"parameters":[{"name":"Q1","label":null,"min":2,"max":50,"step":1},{"name":"Q2","label":null,"min":1,"max":50,"step":1},{"name":"Q3","label":null,"min":1,"max":50,"step":1}],"calculated":[{"name":"T1","function":"{{Q1}}*60","temp":true},{"name":"A1","label":"{{function}}","function":"{{Q1}}","group":1},{"name":"A2","label":"{{function}}","function":"{{Q2}}","group":1,"incorrect":true},{"name":"A3","label":"{{function}}","function":"{{Q3}}","group":1,"incorrect":true}],"uniques":true},"algorithm":{"name":"groupResponses","template":"Cloze with drop down"}}</v>
      </c>
      <c r="AA470" s="11" t="s">
        <v>2411</v>
      </c>
      <c r="AB470" s="14" t="str">
        <f t="shared" si="2"/>
        <v>M4-MyM-6b-I-2</v>
      </c>
      <c r="AC470" s="14" t="str">
        <f t="shared" si="3"/>
        <v>M4-MyM-6b-I-2-BR</v>
      </c>
      <c r="AD470" s="7" t="s">
        <v>261</v>
      </c>
      <c r="AE470" s="16"/>
      <c r="AF470" s="16" t="s">
        <v>46</v>
      </c>
      <c r="AG470" s="7" t="s">
        <v>47</v>
      </c>
    </row>
    <row r="471" ht="75.0" customHeight="1">
      <c r="A471" s="9" t="s">
        <v>2398</v>
      </c>
      <c r="B471" s="12" t="s">
        <v>2399</v>
      </c>
      <c r="C471" s="9" t="s">
        <v>34</v>
      </c>
      <c r="D471" s="10" t="s">
        <v>35</v>
      </c>
      <c r="E471" s="9"/>
      <c r="F471" s="12" t="s">
        <v>2400</v>
      </c>
      <c r="G471" s="8" t="s">
        <v>2412</v>
      </c>
      <c r="H471" s="24"/>
      <c r="I471" s="9" t="s">
        <v>84</v>
      </c>
      <c r="J471" s="9" t="s">
        <v>944</v>
      </c>
      <c r="K471" s="12" t="s">
        <v>2413</v>
      </c>
      <c r="L471" s="12" t="s">
        <v>2403</v>
      </c>
      <c r="M471" s="9" t="s">
        <v>41</v>
      </c>
      <c r="N471" s="11" t="s">
        <v>2404</v>
      </c>
      <c r="O471" s="11" t="s">
        <v>2414</v>
      </c>
      <c r="P471" s="23"/>
      <c r="Q471" s="16"/>
      <c r="R471" s="23"/>
      <c r="S471" s="23"/>
      <c r="T471" s="23"/>
      <c r="U471" s="23"/>
      <c r="V471" s="23"/>
      <c r="W471" s="23"/>
      <c r="X471" s="16"/>
      <c r="Y471" s="9" t="s">
        <v>1867</v>
      </c>
      <c r="Z471" s="13" t="str">
        <f t="shared" si="1"/>
        <v>{"id":"M4-MyM-6b-I-3-BR","stimulus":"&lt;p&gt;Escolha a equivalência correta.&lt;/p&gt;","template":"&lt;p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abel":null,"min":2,"max":10,"step":1},{"name":"Q2","label":null,"min":1,"max":10,"step":1},{"name":"Q3","label":null,"min":1,"max":10,"step":1}],"calculated":[{"name":"A1","label":"{{function}}","function":"{{Q1}}*60","group":1},{"name":"A2","label":"{{function}}","function":"{{Q2}}*60","group":1,"incorrect":true},{"name":"A3","label":"{{function}}","function":"{{Q3}}*60","group":1,"incorrect":true}],"uniques":true},"algorithm":{"name":"groupResponses","template":"Cloze with drop down"}}</v>
      </c>
      <c r="AA471" s="11" t="s">
        <v>2415</v>
      </c>
      <c r="AB471" s="14" t="str">
        <f t="shared" si="2"/>
        <v>M4-MyM-6b-I-3</v>
      </c>
      <c r="AC471" s="14" t="str">
        <f t="shared" si="3"/>
        <v>M4-MyM-6b-I-3-BR</v>
      </c>
      <c r="AD471" s="7" t="s">
        <v>261</v>
      </c>
      <c r="AE471" s="16"/>
      <c r="AF471" s="16" t="s">
        <v>46</v>
      </c>
      <c r="AG471" s="7" t="s">
        <v>47</v>
      </c>
    </row>
    <row r="472" ht="75.0" customHeight="1">
      <c r="A472" s="9" t="s">
        <v>2398</v>
      </c>
      <c r="B472" s="12" t="s">
        <v>2399</v>
      </c>
      <c r="C472" s="9" t="s">
        <v>48</v>
      </c>
      <c r="D472" s="10" t="s">
        <v>35</v>
      </c>
      <c r="E472" s="9"/>
      <c r="F472" s="12" t="s">
        <v>2416</v>
      </c>
      <c r="G472" s="8" t="s">
        <v>2417</v>
      </c>
      <c r="H472" s="24"/>
      <c r="I472" s="9" t="s">
        <v>84</v>
      </c>
      <c r="J472" s="9" t="s">
        <v>92</v>
      </c>
      <c r="K472" s="12" t="s">
        <v>2418</v>
      </c>
      <c r="L472" s="12" t="s">
        <v>2419</v>
      </c>
      <c r="M472" s="9" t="s">
        <v>41</v>
      </c>
      <c r="N472" s="11" t="s">
        <v>2409</v>
      </c>
      <c r="O472" s="11" t="s">
        <v>2420</v>
      </c>
      <c r="P472" s="23"/>
      <c r="Q472" s="16"/>
      <c r="R472" s="23"/>
      <c r="S472" s="23"/>
      <c r="T472" s="23"/>
      <c r="U472" s="23"/>
      <c r="V472" s="23"/>
      <c r="W472" s="23"/>
      <c r="X472" s="16"/>
      <c r="Y472" s="9" t="s">
        <v>1867</v>
      </c>
      <c r="Z472" s="13" t="str">
        <f t="shared" si="1"/>
        <v>{"id":"M4-MyM-6b-E-1-BR","stimulus":"&lt;p&gt;Complete a igualdade a seguir.&lt;/p&gt;","template":"&lt;p style=\"text-align: center\"&gt;{{T1}} minutos = {{response}} horas&lt;/p&gt;","hint":"&lt;p&gt;Estas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horas&lt;/p&gt;","seed":{"parameters":[{"name":"Q1","list":["2","3","4","5"]}],"calculated":[{"name":"T1","function":"{{Q1}}*60","temp":true},{"name":"A1","function":"{{Q1}}"}],"uniques":true},"algorithm":{"name":"calculateOperation","params":{"method":"equivLiteral","keyboard":"NUMERICAL"}}}</v>
      </c>
      <c r="AA472" s="11" t="s">
        <v>2421</v>
      </c>
      <c r="AB472" s="14" t="str">
        <f t="shared" si="2"/>
        <v>M4-MyM-6b-E-1</v>
      </c>
      <c r="AC472" s="14" t="str">
        <f t="shared" si="3"/>
        <v>M4-MyM-6b-E-1-BR</v>
      </c>
      <c r="AD472" s="7" t="s">
        <v>261</v>
      </c>
      <c r="AE472" s="16"/>
      <c r="AF472" s="16" t="s">
        <v>46</v>
      </c>
      <c r="AG472" s="7" t="s">
        <v>47</v>
      </c>
    </row>
    <row r="473" ht="75.0" customHeight="1">
      <c r="A473" s="9" t="s">
        <v>2398</v>
      </c>
      <c r="B473" s="12" t="s">
        <v>2399</v>
      </c>
      <c r="C473" s="9" t="s">
        <v>48</v>
      </c>
      <c r="D473" s="10" t="s">
        <v>35</v>
      </c>
      <c r="E473" s="9"/>
      <c r="F473" s="12" t="s">
        <v>2416</v>
      </c>
      <c r="G473" s="8" t="s">
        <v>2412</v>
      </c>
      <c r="H473" s="24"/>
      <c r="I473" s="9" t="s">
        <v>84</v>
      </c>
      <c r="J473" s="9" t="s">
        <v>92</v>
      </c>
      <c r="K473" s="12" t="s">
        <v>2418</v>
      </c>
      <c r="L473" s="12" t="s">
        <v>2422</v>
      </c>
      <c r="M473" s="9" t="s">
        <v>41</v>
      </c>
      <c r="N473" s="11" t="s">
        <v>2404</v>
      </c>
      <c r="O473" s="11" t="s">
        <v>2414</v>
      </c>
      <c r="P473" s="23"/>
      <c r="Q473" s="16"/>
      <c r="R473" s="23"/>
      <c r="S473" s="23"/>
      <c r="T473" s="23"/>
      <c r="U473" s="23"/>
      <c r="V473" s="23"/>
      <c r="W473" s="23"/>
      <c r="X473" s="16"/>
      <c r="Y473" s="9" t="s">
        <v>1867</v>
      </c>
      <c r="Z473" s="13" t="str">
        <f t="shared" si="1"/>
        <v>{"id":"M4-MyM-6b-E-2-BR","stimulus":"&lt;p&gt;Complete a igualdade a seguir.&lt;/p&gt;","template":"&lt;p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minutos&lt;/p&gt;","seed":{"parameters":[{"name":"Q1","list":["2","3","4","5"]}],"calculated":[{"name":"A1","function":"{{Q1}}*60"}],"uniques":true},"algorithm":{"name":"calculateOperation","params":{"method":"equivLiteral","keyboard":"NUMERICAL"}}}</v>
      </c>
      <c r="AA473" s="11" t="s">
        <v>2423</v>
      </c>
      <c r="AB473" s="14" t="str">
        <f t="shared" si="2"/>
        <v>M4-MyM-6b-E-2</v>
      </c>
      <c r="AC473" s="14" t="str">
        <f t="shared" si="3"/>
        <v>M4-MyM-6b-E-2-BR</v>
      </c>
      <c r="AD473" s="7" t="s">
        <v>261</v>
      </c>
      <c r="AE473" s="16"/>
      <c r="AF473" s="16" t="s">
        <v>46</v>
      </c>
      <c r="AG473" s="7" t="s">
        <v>47</v>
      </c>
    </row>
    <row r="474" ht="75.0" customHeight="1">
      <c r="A474" s="9" t="s">
        <v>2398</v>
      </c>
      <c r="B474" s="12" t="s">
        <v>2399</v>
      </c>
      <c r="C474" s="9" t="s">
        <v>48</v>
      </c>
      <c r="D474" s="10" t="s">
        <v>35</v>
      </c>
      <c r="E474" s="9"/>
      <c r="F474" s="12" t="s">
        <v>2416</v>
      </c>
      <c r="G474" s="8" t="s">
        <v>2424</v>
      </c>
      <c r="H474" s="24"/>
      <c r="I474" s="9" t="s">
        <v>84</v>
      </c>
      <c r="J474" s="9" t="s">
        <v>92</v>
      </c>
      <c r="K474" s="12" t="s">
        <v>2425</v>
      </c>
      <c r="L474" s="12" t="s">
        <v>2426</v>
      </c>
      <c r="M474" s="9" t="s">
        <v>41</v>
      </c>
      <c r="N474" s="11" t="s">
        <v>2404</v>
      </c>
      <c r="O474" s="11" t="s">
        <v>2427</v>
      </c>
      <c r="P474" s="23"/>
      <c r="Q474" s="16"/>
      <c r="R474" s="23"/>
      <c r="S474" s="23"/>
      <c r="T474" s="23"/>
      <c r="U474" s="23"/>
      <c r="V474" s="23"/>
      <c r="W474" s="23"/>
      <c r="X474" s="16"/>
      <c r="Y474" s="9" t="s">
        <v>1867</v>
      </c>
      <c r="Z474" s="13" t="str">
        <f t="shared" si="1"/>
        <v>{"id":"M4-MyM-6b-E-3-BR","stimulus":"&lt;p&gt;Complete a seguinte igualdade.&lt;/p&gt;","template":"&lt;p style=\"text-align: center\"&gt;{{Q1}} horas e {{Q2}} minutos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{{T1}} minutos&lt;/p&gt;&lt;p&gt;{{Q2}} + {{T1}} = {{A1}} minutos&lt;/p&gt;","seed":{"parameters":[{"name":"Q1","list":["2","3","4","5"]},{"name":"Q2","list":["10","20","30","40","50"]}],"calculated":[{"name":"T1","function":"{{Q1}}*60","temp":true},{"name":"A1","function":"{{Q1}}*60+{{Q2}}"}],"uniques":true},"algorithm":{"name":"calculateOperation","params":{"method":"equivLiteral","keyboard":"NUMERICAL"}}}</v>
      </c>
      <c r="AA474" s="11" t="s">
        <v>2428</v>
      </c>
      <c r="AB474" s="14" t="str">
        <f t="shared" si="2"/>
        <v>M4-MyM-6b-E-3</v>
      </c>
      <c r="AC474" s="14" t="str">
        <f t="shared" si="3"/>
        <v>M4-MyM-6b-E-3-BR</v>
      </c>
      <c r="AD474" s="7" t="s">
        <v>261</v>
      </c>
      <c r="AE474" s="16"/>
      <c r="AF474" s="16" t="s">
        <v>46</v>
      </c>
      <c r="AG474" s="7" t="s">
        <v>47</v>
      </c>
    </row>
    <row r="475" ht="75.0" customHeight="1">
      <c r="A475" s="9" t="s">
        <v>2398</v>
      </c>
      <c r="B475" s="12" t="s">
        <v>2399</v>
      </c>
      <c r="C475" s="9" t="s">
        <v>67</v>
      </c>
      <c r="D475" s="10" t="s">
        <v>35</v>
      </c>
      <c r="E475" s="9"/>
      <c r="F475" s="12" t="s">
        <v>2429</v>
      </c>
      <c r="G475" s="11" t="s">
        <v>2430</v>
      </c>
      <c r="H475" s="24"/>
      <c r="I475" s="16" t="s">
        <v>84</v>
      </c>
      <c r="J475" s="9" t="s">
        <v>92</v>
      </c>
      <c r="K475" s="8" t="s">
        <v>2431</v>
      </c>
      <c r="L475" s="18" t="s">
        <v>2419</v>
      </c>
      <c r="M475" s="9" t="s">
        <v>41</v>
      </c>
      <c r="N475" s="11" t="s">
        <v>2404</v>
      </c>
      <c r="O475" s="11" t="s">
        <v>2410</v>
      </c>
      <c r="P475" s="23"/>
      <c r="Q475" s="16"/>
      <c r="R475" s="23"/>
      <c r="S475" s="23"/>
      <c r="T475" s="23"/>
      <c r="U475" s="23"/>
      <c r="V475" s="23"/>
      <c r="W475" s="23"/>
      <c r="X475" s="16"/>
      <c r="Y475" s="9" t="s">
        <v>1867</v>
      </c>
      <c r="Z475" s="13" t="str">
        <f t="shared" si="1"/>
        <v>{"id":"M4-MyM-6b-A-1-BR","stimulus":"&lt;p&gt;Clara esperou {{T1}} segundos até sua irmã sair da aula para elas irem embora juntas. A quantos minutos esse tempo equivale?&lt;/p&gt;","template":"&lt;p&gt;{{T1}} segundos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caso:&lt;/p&gt;&lt;p&gt;{{T1}} : 60 = {{Q1}} minutos&lt;/p&gt;","seed":{"parameters":[{"name":"Q1","label":null,"min":2,"max":15,"step":1}],"calculated":[{"name":"T1","function":"{{Q1}}*60","temp":true},{"name":"A1","function":"{{Q1}}"}],"uniques":true},"algorithm":{"name":"calculateOperation","params":{"method":"equivLiteral","keyboard":"NUMERICAL"}}}</v>
      </c>
      <c r="AA475" s="11" t="s">
        <v>2432</v>
      </c>
      <c r="AB475" s="14" t="str">
        <f t="shared" si="2"/>
        <v>M4-MyM-6b-A-1</v>
      </c>
      <c r="AC475" s="14" t="str">
        <f t="shared" si="3"/>
        <v>M4-MyM-6b-A-1-BR</v>
      </c>
      <c r="AD475" s="7" t="s">
        <v>261</v>
      </c>
      <c r="AE475" s="16"/>
      <c r="AF475" s="16" t="s">
        <v>46</v>
      </c>
      <c r="AG475" s="7" t="s">
        <v>47</v>
      </c>
    </row>
    <row r="476" ht="75.0" customHeight="1">
      <c r="A476" s="9" t="s">
        <v>2398</v>
      </c>
      <c r="B476" s="12" t="s">
        <v>2399</v>
      </c>
      <c r="C476" s="9" t="s">
        <v>67</v>
      </c>
      <c r="D476" s="10" t="s">
        <v>35</v>
      </c>
      <c r="E476" s="9"/>
      <c r="F476" s="12" t="s">
        <v>2433</v>
      </c>
      <c r="G476" s="12" t="s">
        <v>2434</v>
      </c>
      <c r="H476" s="12"/>
      <c r="I476" s="9" t="s">
        <v>84</v>
      </c>
      <c r="J476" s="9" t="s">
        <v>92</v>
      </c>
      <c r="K476" s="8" t="s">
        <v>2435</v>
      </c>
      <c r="L476" s="8" t="s">
        <v>2422</v>
      </c>
      <c r="M476" s="9" t="s">
        <v>41</v>
      </c>
      <c r="N476" s="11" t="s">
        <v>2404</v>
      </c>
      <c r="O476" s="11" t="s">
        <v>2405</v>
      </c>
      <c r="P476" s="23"/>
      <c r="Q476" s="16"/>
      <c r="R476" s="23"/>
      <c r="S476" s="23"/>
      <c r="T476" s="23"/>
      <c r="U476" s="23"/>
      <c r="V476" s="23"/>
      <c r="W476" s="23"/>
      <c r="X476" s="16"/>
      <c r="Y476" s="9" t="s">
        <v>1867</v>
      </c>
      <c r="Z476" s="13" t="str">
        <f t="shared" si="1"/>
        <v>{"id":"M4-MyM-6b-A-2-BR","stimulus":"&lt;p&gt;Tatiana preparou uma comida para seus sobrinhos em {{Q1}} minutos. A quantos segundos esse tempo equivale?&lt;/p&gt;","template":"&lt;p&gt;{{Q1}} minutos são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caso:&lt;/p&gt;&lt;p&gt;{{Q1}} × 60 = {{A1}} segundos&lt;/p&gt;","seed":{"parameters":[{"name":"Q1","label":null,"min":20,"max":40,"step":1}],"calculated":[{"name":"A1","function":"{{Q1}}*60"}],"uniques":true},"algorithm":{"name":"calculateOperation","params":{"method":"equivLiteral","keyboard":"NUMERICAL"}}}</v>
      </c>
      <c r="AA476" s="46" t="s">
        <v>2436</v>
      </c>
      <c r="AB476" s="14" t="str">
        <f t="shared" si="2"/>
        <v>M4-MyM-6b-A-2</v>
      </c>
      <c r="AC476" s="14" t="str">
        <f t="shared" si="3"/>
        <v>M4-MyM-6b-A-2-BR</v>
      </c>
      <c r="AD476" s="7" t="s">
        <v>261</v>
      </c>
      <c r="AE476" s="16"/>
      <c r="AF476" s="16" t="s">
        <v>46</v>
      </c>
      <c r="AG476" s="7" t="s">
        <v>47</v>
      </c>
    </row>
    <row r="477" ht="75.0" customHeight="1">
      <c r="A477" s="9" t="s">
        <v>2398</v>
      </c>
      <c r="B477" s="12" t="s">
        <v>2399</v>
      </c>
      <c r="C477" s="9" t="s">
        <v>67</v>
      </c>
      <c r="D477" s="10" t="s">
        <v>35</v>
      </c>
      <c r="E477" s="9"/>
      <c r="F477" s="11" t="s">
        <v>2437</v>
      </c>
      <c r="G477" s="12" t="s">
        <v>2438</v>
      </c>
      <c r="H477" s="24"/>
      <c r="I477" s="9" t="s">
        <v>84</v>
      </c>
      <c r="J477" s="9" t="s">
        <v>92</v>
      </c>
      <c r="K477" s="8" t="s">
        <v>2439</v>
      </c>
      <c r="L477" s="8" t="s">
        <v>2422</v>
      </c>
      <c r="M477" s="9" t="s">
        <v>41</v>
      </c>
      <c r="N477" s="11" t="s">
        <v>2404</v>
      </c>
      <c r="O477" s="11" t="s">
        <v>2414</v>
      </c>
      <c r="P477" s="23"/>
      <c r="Q477" s="16"/>
      <c r="R477" s="23"/>
      <c r="S477" s="23"/>
      <c r="T477" s="23"/>
      <c r="U477" s="23"/>
      <c r="V477" s="23"/>
      <c r="W477" s="23"/>
      <c r="X477" s="24"/>
      <c r="Y477" s="9" t="s">
        <v>1867</v>
      </c>
      <c r="Z477" s="13" t="str">
        <f t="shared" si="1"/>
        <v>{"id":"M4-MyM-6b-A-3-BR","stimulus":"&lt;p&gt;A viagem de ônibus de Bianca para visitar a cidade em que ela nasceu e cresceu durou {{Q1}} horas. Esse tempo equivale a quantos minutos são?&lt;/p&gt;","template":"&lt;p&gt;{{Q1}} horas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tempo:&lt;/p&gt;&lt;img src=\"https://blueberry-assets.oneclick.es/M4_MyM_6b_1.svg\" width=\"450\"&gt;&lt;p&gt;Neste caso:&lt;/p&gt;&lt;p&gt;{{Q1}} × 60 = {{A1}} minutos&lt;/p&gt;","seed":{"parameters":[{"name":"Q1","label":null,"min":2,"max":10,"step":1}],"calculated":[{"name":"A1","function":"{{Q1}}*60"}],"uniques":true},"algorithm":{"name":"calculateOperation","params":{"method":"equivLiteral","keyboard":"NUMERICAL"}}}</v>
      </c>
      <c r="AA477" s="46" t="s">
        <v>2440</v>
      </c>
      <c r="AB477" s="14" t="str">
        <f t="shared" si="2"/>
        <v>M4-MyM-6b-A-3</v>
      </c>
      <c r="AC477" s="14" t="str">
        <f t="shared" si="3"/>
        <v>M4-MyM-6b-A-3-BR</v>
      </c>
      <c r="AD477" s="7" t="s">
        <v>261</v>
      </c>
      <c r="AE477" s="16"/>
      <c r="AF477" s="16" t="s">
        <v>46</v>
      </c>
      <c r="AG477" s="7" t="s">
        <v>47</v>
      </c>
    </row>
    <row r="478" ht="75.0" customHeight="1">
      <c r="A478" s="9" t="s">
        <v>2441</v>
      </c>
      <c r="B478" s="12" t="s">
        <v>2442</v>
      </c>
      <c r="C478" s="9" t="s">
        <v>34</v>
      </c>
      <c r="D478" s="10" t="s">
        <v>35</v>
      </c>
      <c r="E478" s="9"/>
      <c r="F478" s="12" t="s">
        <v>2443</v>
      </c>
      <c r="G478" s="11" t="s">
        <v>2444</v>
      </c>
      <c r="H478" s="24"/>
      <c r="I478" s="9" t="s">
        <v>84</v>
      </c>
      <c r="J478" s="9" t="s">
        <v>591</v>
      </c>
      <c r="K478" s="11" t="s">
        <v>2445</v>
      </c>
      <c r="L478" s="8" t="s">
        <v>2446</v>
      </c>
      <c r="M478" s="9" t="s">
        <v>41</v>
      </c>
      <c r="N478" s="11" t="s">
        <v>2447</v>
      </c>
      <c r="O478" s="11" t="s">
        <v>2448</v>
      </c>
      <c r="P478" s="23"/>
      <c r="Q478" s="16"/>
      <c r="R478" s="23"/>
      <c r="S478" s="23"/>
      <c r="T478" s="23"/>
      <c r="U478" s="23"/>
      <c r="V478" s="23"/>
      <c r="W478" s="23"/>
      <c r="X478" s="16"/>
      <c r="Y478" s="9" t="s">
        <v>1867</v>
      </c>
      <c r="Z478" s="13" t="str">
        <f t="shared" si="1"/>
        <v>{"id":"M4-MyM-6c-I-1-BR","stimulus":"&lt;p&gt;Lorena começou a fazer as atividades de matemática às {{Q1}}:{{Q2}}. Se ela parou às {{T1}}:{{T2}}, quantos minutos ela ficou estudando?&lt;/p&gt;","template":"&lt;p&gt;Ela estudou por {{response}} minutos.&lt;/p&gt;","hint":"&lt;p&gt;Uma hora tem um máximo de 60 minutos.&lt;/p&gt;","feedback":"&lt;p&gt;Quando o ponteiro dos minutos atingir 60 minutos, adicione 1 hora e conte os minutos do zero.&lt;/p&gt;&lt;p&gt;Entre {{Q1}}:{{Q2}} e {{T1}}:00 passaram-se {{T3}} minutos.&lt;/p&gt;&lt;p&gt;E entre {{T1}}:00 e {{T1}}:{{T2}} passaram-se {{T2}} minutos.&lt;/ p&gt;&lt;p style=\"text-align: center\"&gt;
{{T3}} + {{T2}} = {{Q3}} minutos&lt;/p&gt;","seed":{"parameters":[{"name":"Q1","list":["17","18","19","20"]},{"name":"Q2","label":null,"min":40,"max":55,"step":5},{"name":"Q3","label":null,"min":30,"max":50,"step":5},{"name":"Q4","label":null,"min":25,"max":50,"step":5},{"name":"Q5","label":null,"min":25,"max":50,"step":5}],"calculated":[{"name":"T1","function":"{{Q1}}+1","temp":true},{"name":"T2","function":"{{Q2}}+{{Q3}}-60","temp":true},{"name":"T3","function":"60-{{Q2}}","temp":true},{"name":"A1","label":"{{Q3}}"},{"name":"A2","label":"{{Q4}}","incorrect":true},{"name":"A3","label":"{{Q5}}","incorrect":true}],"uniques":true},"algorithm":{"name":"calculateOperation","template":"Cloze with drag &amp; drop","params":{"keyboard":"INTERMEDIATE"}}}</v>
      </c>
      <c r="AA478" s="11" t="s">
        <v>2449</v>
      </c>
      <c r="AB478" s="14" t="str">
        <f t="shared" si="2"/>
        <v>M4-MyM-6c-I-1</v>
      </c>
      <c r="AC478" s="14" t="str">
        <f t="shared" si="3"/>
        <v>M4-MyM-6c-I-1-BR</v>
      </c>
      <c r="AD478" s="7" t="s">
        <v>261</v>
      </c>
      <c r="AE478" s="16"/>
      <c r="AF478" s="16" t="s">
        <v>46</v>
      </c>
      <c r="AG478" s="7" t="s">
        <v>47</v>
      </c>
    </row>
    <row r="479" ht="75.0" customHeight="1">
      <c r="A479" s="9" t="s">
        <v>2441</v>
      </c>
      <c r="B479" s="12" t="s">
        <v>2442</v>
      </c>
      <c r="C479" s="9" t="s">
        <v>34</v>
      </c>
      <c r="D479" s="10" t="s">
        <v>35</v>
      </c>
      <c r="E479" s="9"/>
      <c r="F479" s="11" t="s">
        <v>2450</v>
      </c>
      <c r="G479" s="11" t="s">
        <v>2451</v>
      </c>
      <c r="H479" s="24"/>
      <c r="I479" s="9" t="s">
        <v>84</v>
      </c>
      <c r="J479" s="9" t="s">
        <v>591</v>
      </c>
      <c r="K479" s="12" t="s">
        <v>2452</v>
      </c>
      <c r="L479" s="8" t="s">
        <v>2453</v>
      </c>
      <c r="M479" s="9" t="s">
        <v>41</v>
      </c>
      <c r="N479" s="11" t="s">
        <v>2447</v>
      </c>
      <c r="O479" s="11" t="s">
        <v>2454</v>
      </c>
      <c r="P479" s="23"/>
      <c r="Q479" s="16"/>
      <c r="R479" s="23"/>
      <c r="S479" s="23"/>
      <c r="T479" s="23"/>
      <c r="U479" s="23"/>
      <c r="V479" s="23"/>
      <c r="W479" s="23"/>
      <c r="X479" s="16"/>
      <c r="Y479" s="9" t="s">
        <v>1867</v>
      </c>
      <c r="Z479" s="13" t="str">
        <f t="shared" si="1"/>
        <v>{
    "id": "M4-MyM-6c-I-2-BR",
    "stimulus": "&lt;p&gt;Angel entrou no carro dele às {{Q1}}:{{Q2}} para fazer uma viagem para outra cidade. Se a viagem durou {{Q3}} minutos, a que horas ele chegou no destino?&lt;/p&gt;",
    "template": "&lt;p&gt;Chegou às {{response}}.&lt;/p&gt;",
    "hint": "&lt;p&gt;Uma hora tem no máximo 60 minutos.&lt;/p&gt;",
    "feedback": "&lt;p&gt;Quando o ponteiro dos minutos atingir 60 minutos, adicione 1 hora e conte os minutos do zero.&lt;/p&gt;&lt;p&gt;Entre {{Q1}}:{{Q2}} e {{T1}}:00 passaram-se {{T5}} minutos.&lt;/p&gt;&lt;p&gt;Como restam {{T2}} minutos dos {{Q3}} minutos da viagem, significa que ele chegou às {{T1}}:{{T2}}.&lt;/p&gt;",
    "seed": {
        "parameters": [
            {
                "name": "Q1",
                "label": null,
                "min": 8,
                "max": 17,
                "step": 1
            },
            {
                "name": "Q2",
                "label": null,
                "min": 35,
                "max": 55,
                "step": 5
            },
            {
                "name": "Q3",
                "label": null,
                "min": 35,
                "max": 55,
                "step": 5
            },
            {
                "name": "Q4",
                "label": null,
                "min": 40,
                "max": 55,
                "step": 5
            },
            {
                "name": "Q5",
                "label": null,
                "min": 40,
                "max": 55,
                "step": 5
            }
        ],
        "calculated": [
            {
                "name": "T1",
                "function": "{{Q1}}+1",
                "temp": true
            },
            {
                "name": "T2",
                "function": "{{Q2}}+{{Q3}}-60",
                "temp": true
            },
            {
                "name": "T3",
                "function": "{{Q2}}+{{Q4}}-60",
                "temp": true
            },
            {
                "name": "T4",
                "function": "{{Q2}}+{{Q5}}-60",
                "temp": true
            },
            {
                "name": "T5",
                "function": "60-{{Q2}}",
                "temp": true
            },
            {
                "name": "A1",
                "label": "{{T1}}:{{T2}}"
            },
            {
                "name": "A2",
                "label": "{{T1}}:{{T3}}",
                "incorrect": true
            },
            {
                "name": "A3",
                "label": "{{T1}}:{{T4}}",
                "incorrect": true
            }
        ],
        "uniques": true
    },
    "algorithm": {
        "name": "calculateOperation",
        "template": "Cloze with drag &amp; drop"
    }
}</v>
      </c>
      <c r="AA479" s="12" t="s">
        <v>2455</v>
      </c>
      <c r="AB479" s="14" t="str">
        <f t="shared" si="2"/>
        <v>M4-MyM-6c-I-2</v>
      </c>
      <c r="AC479" s="14" t="str">
        <f t="shared" si="3"/>
        <v>M4-MyM-6c-I-2-BR</v>
      </c>
      <c r="AD479" s="7" t="s">
        <v>261</v>
      </c>
      <c r="AE479" s="16"/>
      <c r="AF479" s="16" t="s">
        <v>46</v>
      </c>
      <c r="AG479" s="7" t="s">
        <v>47</v>
      </c>
    </row>
    <row r="480" ht="75.0" customHeight="1">
      <c r="A480" s="9" t="s">
        <v>2441</v>
      </c>
      <c r="B480" s="12" t="s">
        <v>2442</v>
      </c>
      <c r="C480" s="7" t="s">
        <v>34</v>
      </c>
      <c r="D480" s="10" t="s">
        <v>35</v>
      </c>
      <c r="E480" s="9"/>
      <c r="F480" s="11" t="s">
        <v>2456</v>
      </c>
      <c r="G480" s="11" t="s">
        <v>2457</v>
      </c>
      <c r="H480" s="24"/>
      <c r="I480" s="9" t="s">
        <v>84</v>
      </c>
      <c r="J480" s="9" t="s">
        <v>591</v>
      </c>
      <c r="K480" s="12" t="s">
        <v>2452</v>
      </c>
      <c r="L480" s="8" t="s">
        <v>2458</v>
      </c>
      <c r="M480" s="9" t="s">
        <v>41</v>
      </c>
      <c r="N480" s="11" t="s">
        <v>2447</v>
      </c>
      <c r="O480" s="11" t="s">
        <v>2459</v>
      </c>
      <c r="P480" s="23"/>
      <c r="Q480" s="16"/>
      <c r="R480" s="23"/>
      <c r="S480" s="23"/>
      <c r="T480" s="23"/>
      <c r="U480" s="23"/>
      <c r="V480" s="23"/>
      <c r="W480" s="23"/>
      <c r="X480" s="16"/>
      <c r="Y480" s="9" t="s">
        <v>1867</v>
      </c>
      <c r="Z480" s="13" t="str">
        <f t="shared" si="1"/>
        <v>{"id":"M4-MyM-6c-I-3-BR","stimulus":"&lt;p&gt;Felipe deixou um bolo no forno por {{Q3}} minutos e o retirou às {{T1}}:{{T2}}. A que horas ele colocou o bolo para assar?&lt;/p&gt;","template":"&lt;p&gt;Ele colocou o bolo no forno às {{response}}.&lt;/p&gt;","hint":"&lt;p&gt;Uma hora tem no máximo 60 minutos.&lt;/p&gt;","feedback":"&lt;p&gt;Quando o ponteiro dos minutos atingir 60 minutos, adicione 1 hora e conte os minutos do zero.&lt;/p&gt;&lt;p&gt;Entre {{T1}}:{{T2}} e {{T1}}:00 passaram-se {{T2}} minutos.&lt;/p&gt;&lt;p&gt;Como restam {{T3}} minutos dos {{Q3}} minutos totais, significa que o bolo foi colocado às {{Q1}}:{{Q2}}.&lt;/p&gt;","seed":{"parameters":[{"name":"Q1","label":null,"min":8,"max":17,"step":1},{"name":"Q2","label":null,"min":30,"max":55,"step":5},{"name":"Q3","label":null,"min":30,"max":55,"step":5},{"name":"Q4","label":null,"min":30,"max":55,"step":5},{"name":"Q5","label":null,"min":30,"max":55,"step":5}],"calculated":[{"name":"T1","function":"{{Q1}}+1","temp":true},{"name":"T2","function":"{{Q2}}+{{Q3}}-60","temp":true},{"name":"T3","function":"60-{{Q2}}","temp":true},{"name":"A1","label":"{{Q1}}:{{Q2}}"},{"name":"A2","label":"{{Q1}}:{{Q4}}","incorrect":true},{"name":"A3","label":"{{Q1}}:{{Q5}}","incorrect":true}],"uniques":true},"algorithm":{"name":"calculateOperation","template":"Cloze with drag &amp; drop","params":{"keyboard":"INTERMEDIATE"}}}</v>
      </c>
      <c r="AA480" s="12" t="s">
        <v>2460</v>
      </c>
      <c r="AB480" s="14" t="str">
        <f t="shared" si="2"/>
        <v>M4-MyM-6c-I-3</v>
      </c>
      <c r="AC480" s="14" t="str">
        <f t="shared" si="3"/>
        <v>M4-MyM-6c-I-3-BR</v>
      </c>
      <c r="AD480" s="7" t="s">
        <v>261</v>
      </c>
      <c r="AE480" s="16"/>
      <c r="AF480" s="16" t="s">
        <v>46</v>
      </c>
      <c r="AG480" s="7" t="s">
        <v>47</v>
      </c>
    </row>
    <row r="481" ht="75.0" customHeight="1">
      <c r="A481" s="9" t="s">
        <v>2441</v>
      </c>
      <c r="B481" s="12" t="s">
        <v>2442</v>
      </c>
      <c r="C481" s="7" t="s">
        <v>48</v>
      </c>
      <c r="D481" s="7" t="s">
        <v>35</v>
      </c>
      <c r="E481" s="9"/>
      <c r="F481" s="11" t="s">
        <v>2461</v>
      </c>
      <c r="G481" s="12"/>
      <c r="H481" s="24"/>
      <c r="I481" s="9" t="s">
        <v>84</v>
      </c>
      <c r="J481" s="9" t="s">
        <v>2385</v>
      </c>
      <c r="K481" s="12" t="s">
        <v>2462</v>
      </c>
      <c r="L481" s="12" t="s">
        <v>2463</v>
      </c>
      <c r="M481" s="9" t="s">
        <v>41</v>
      </c>
      <c r="N481" s="11" t="s">
        <v>2447</v>
      </c>
      <c r="O481" s="11" t="s">
        <v>2464</v>
      </c>
      <c r="P481" s="23"/>
      <c r="Q481" s="16"/>
      <c r="R481" s="23"/>
      <c r="S481" s="23"/>
      <c r="T481" s="23"/>
      <c r="U481" s="23"/>
      <c r="V481" s="23"/>
      <c r="W481" s="23"/>
      <c r="X481" s="16"/>
      <c r="Y481" s="9" t="s">
        <v>1867</v>
      </c>
      <c r="Z481" s="13" t="str">
        <f t="shared" si="1"/>
        <v>{"id":"M4-MyM-6c-E-1-BR","stimulus":"&lt;p&gt;O grupo musical de Dani começou a ensaiar às {{Q1}}:{{Q2}} e terminou {{Q3}} minutos depois. Mova os ponteiros do relógio para marcar a hora em que eles terminaram.&lt;/p&gt;","feedback":"&lt;p&gt;Quando o ponteiro dos minutos atingir 60 minutos, adicione mais 1 hora e conte os minutos a partir do zero.&lt;/p&gt;&lt;p&gt;Entre {{Q1}}:{{Q2}} e {{T1}}:00 passaram-se {{T2}} minutos.&lt;/p&gt;&lt;p&gt;Como sobram {{T3}} minutos dos {{Q3}} minutos do ensaio, isso significa que eles terminaram às {{T1}}:{{T3}}.&lt;/p&gt;","hint":"&lt;p&gt;Uma hora tem um máximo de 60 minutos.&lt;/p&gt;","seed":{"parameters":[{"name":"Q1","label":null,"min":8,"max":17,"step":1},{"name":"Q2","label":null,"min":40,"max":55,"step":1},{"name":"Q3","label":null,"min":25,"max":50,"step":5}],"calculated":[{"name":"T1","function":"{{Q1}}+1","temp":true},{"name":"T2","function":"60-{{Q2}}","temp":true},{"name":"T3","function":"{{Q2}}+{{Q3}}-60","temp":true},{"name":"A1","function":"{{Q1}}+1"},{"name":"A1","function":"{{Q2}}+{{Q3}}-60"},{"name":"A1LABEL","label":"{{function}}","function":"Lemonlib.toTimeString({{A1}},{{A2}})","temp":true}],"uniques":false},"algorithm":{"name":"clock","params":{"type":"analog"}}}</v>
      </c>
      <c r="AA481" s="12" t="s">
        <v>2465</v>
      </c>
      <c r="AB481" s="14" t="str">
        <f t="shared" si="2"/>
        <v>M4-MyM-6c-E-1</v>
      </c>
      <c r="AC481" s="14" t="str">
        <f t="shared" si="3"/>
        <v>M4-MyM-6c-E-1-BR</v>
      </c>
      <c r="AD481" s="7" t="s">
        <v>261</v>
      </c>
      <c r="AE481" s="16"/>
      <c r="AF481" s="16" t="s">
        <v>46</v>
      </c>
      <c r="AG481" s="7" t="s">
        <v>47</v>
      </c>
    </row>
    <row r="482" ht="75.0" customHeight="1">
      <c r="A482" s="9" t="s">
        <v>2441</v>
      </c>
      <c r="B482" s="12" t="s">
        <v>2442</v>
      </c>
      <c r="C482" s="7" t="s">
        <v>48</v>
      </c>
      <c r="D482" s="7" t="s">
        <v>35</v>
      </c>
      <c r="E482" s="9"/>
      <c r="F482" s="11" t="s">
        <v>2466</v>
      </c>
      <c r="G482" s="12"/>
      <c r="H482" s="24"/>
      <c r="I482" s="9" t="s">
        <v>84</v>
      </c>
      <c r="J482" s="9" t="s">
        <v>2385</v>
      </c>
      <c r="K482" s="11" t="s">
        <v>2467</v>
      </c>
      <c r="L482" s="12" t="s">
        <v>2468</v>
      </c>
      <c r="M482" s="9" t="s">
        <v>41</v>
      </c>
      <c r="N482" s="11" t="s">
        <v>2447</v>
      </c>
      <c r="O482" s="11" t="s">
        <v>2469</v>
      </c>
      <c r="P482" s="23"/>
      <c r="Q482" s="16"/>
      <c r="R482" s="23"/>
      <c r="S482" s="23"/>
      <c r="T482" s="23"/>
      <c r="U482" s="23"/>
      <c r="V482" s="23"/>
      <c r="W482" s="23"/>
      <c r="X482" s="16"/>
      <c r="Y482" s="9" t="s">
        <v>1867</v>
      </c>
      <c r="Z482" s="13" t="str">
        <f t="shared" si="1"/>
        <v>{"id":"M4-MyM-6c-E-2-BR","stimulus":"&lt;p&gt;Alessanda viu as horas no relógio depois que leu um texto por {{Q3}} minutos. Se o relógio mostrava {{T1}}:{{T2}}, a que horas ela começou a ler? Marque essa hora neste relógio.&lt;/p&gt;","feedback":"&lt;p&gt;Quando o ponteiro dos minutos atingir 60 minutos, adicione mais 1 hora e conte os minutos a partir do zero.&lt;/p&gt;&lt;p&gt;Entre {{T1}}:{{T2}} e {{T1}}:00 passaram-se {{T2}} minutos.&lt;/p&gt;&lt;p&gt;Como restam {{T3}} minutos dos {{Q3}} minutos de leitura, significa que ela começou a ler às {{Q1}}:{{Q2}}.&lt;/p&gt;","hint":"&lt;p&gt;Uma hora tem no máximo 60 minutos.&lt;/p&gt;","seed":{"parameters":[{"name":"Q1","label":null,"min":8,"max":17,"step":1},{"name":"Q2","label":null,"min":40,"max":55,"step":1},{"name":"Q3","label":null,"min":25,"max":50,"step":5}],"calculated":[{"name":"T1","function":"{{Q1}}+1","temp":true},{"name":"T3","function":"60-{{Q2}}","temp":true},{"name":"T2","function":"{{Q2}}+{{Q3}}-60","temp":true},{"name":"A1","function":"{{Q1}}"},{"name":"A2","function":"{{Q2}}"},{"name":"A1LABEL","label":"{{function}}","function":"Lemonlib.toTimeString({{Q1}},{{Q2}})","temp":true}],"uniques":false},"algorithm":{"name":"clock","params":{"type":"digital"}}}</v>
      </c>
      <c r="AA482" s="12" t="s">
        <v>2470</v>
      </c>
      <c r="AB482" s="14" t="str">
        <f t="shared" si="2"/>
        <v>M4-MyM-6c-E-2</v>
      </c>
      <c r="AC482" s="14" t="str">
        <f t="shared" si="3"/>
        <v>M4-MyM-6c-E-2-BR</v>
      </c>
      <c r="AD482" s="7" t="s">
        <v>261</v>
      </c>
      <c r="AE482" s="16"/>
      <c r="AF482" s="16" t="s">
        <v>46</v>
      </c>
      <c r="AG482" s="7" t="s">
        <v>47</v>
      </c>
    </row>
    <row r="483" ht="75.0" customHeight="1">
      <c r="A483" s="9" t="s">
        <v>2441</v>
      </c>
      <c r="B483" s="12" t="s">
        <v>2442</v>
      </c>
      <c r="C483" s="7" t="s">
        <v>48</v>
      </c>
      <c r="D483" s="7" t="s">
        <v>35</v>
      </c>
      <c r="E483" s="9"/>
      <c r="F483" s="11" t="s">
        <v>2471</v>
      </c>
      <c r="G483" s="12"/>
      <c r="H483" s="24"/>
      <c r="I483" s="9" t="s">
        <v>84</v>
      </c>
      <c r="J483" s="9" t="s">
        <v>2385</v>
      </c>
      <c r="K483" s="12" t="s">
        <v>2462</v>
      </c>
      <c r="L483" s="11" t="s">
        <v>2463</v>
      </c>
      <c r="M483" s="9" t="s">
        <v>41</v>
      </c>
      <c r="N483" s="11" t="s">
        <v>2447</v>
      </c>
      <c r="O483" s="11" t="s">
        <v>2472</v>
      </c>
      <c r="P483" s="23"/>
      <c r="Q483" s="16"/>
      <c r="R483" s="23"/>
      <c r="S483" s="23"/>
      <c r="T483" s="23"/>
      <c r="U483" s="23"/>
      <c r="V483" s="23"/>
      <c r="W483" s="23"/>
      <c r="X483" s="16"/>
      <c r="Y483" s="9" t="s">
        <v>1867</v>
      </c>
      <c r="Z483" s="13" t="str">
        <f t="shared" si="1"/>
        <v>{"id":"M4-MyM-6c-E-3-BR","stimulus":"&lt;p&gt;Enrique e seu irmão então jogando videogame desde as {{Q1}}:{{Q2}}. Se eles terminaram de jogar {{Q3}} minutos depois, a que horas desligaram o console ? Marque a hora neste relógio.&lt;/p&gt;","feedback":"&lt;p&gt;Quando o ponteiro dos minutos atingir 60 minutos, adicione mais 1 hora e conte os minutos a partir do zero.&lt;/p&gt;&lt;p&gt;Entre {{Q1}}:{{Q2}} e {{T1}}:00 passaram-se {{T2}} minutos.&lt;/p&gt;&lt;p&gt;Como faltam {{T3}} minutos dos {{Q3}} minutos de jogo, isso significa que eles terminaram às {{T1}}:{{T3}}.&lt;/p&gt;","hint":"&lt;p&gt;Uma hora tem no máximo 60 minutos.&lt;/p&gt;","seed":{"parameters":[{"name":"Q1","label":null,"min":8,"max":17,"step":1},{"name":"Q2","label":null,"min":40,"max":55,"step":1},{"name":"Q3","label":null,"min":25,"max":50,"step":5}],"calculated":[{"name":"T1","function":"{{Q1}}+1","temp":true},{"name":"T2","function":"60-{{Q2}}","temp":true},{"name":"T3","function":"{{Q2}}+{{Q3}}-60","temp":true},{"name":"A1","function":"{{Q1}}+1"},{"name":"A2","function":"{{Q2}}+{{Q3}}-60"},{"name":"A1LABEL","label":"{{function}}","function":"Lemonlib.toTimeString({{A1}},{{A2}})","temp":true}],"uniques":false},"algorithm":{"name":"clock","params":{"type":"analog"}}}</v>
      </c>
      <c r="AA483" s="12" t="s">
        <v>2473</v>
      </c>
      <c r="AB483" s="14" t="str">
        <f t="shared" si="2"/>
        <v>M4-MyM-6c-E-3</v>
      </c>
      <c r="AC483" s="14" t="str">
        <f t="shared" si="3"/>
        <v>M4-MyM-6c-E-3-BR</v>
      </c>
      <c r="AD483" s="7" t="s">
        <v>261</v>
      </c>
      <c r="AE483" s="16"/>
      <c r="AF483" s="16" t="s">
        <v>46</v>
      </c>
      <c r="AG483" s="7" t="s">
        <v>47</v>
      </c>
    </row>
    <row r="484" ht="75.0" customHeight="1">
      <c r="A484" s="9" t="s">
        <v>2474</v>
      </c>
      <c r="B484" s="12" t="s">
        <v>2475</v>
      </c>
      <c r="C484" s="9" t="s">
        <v>34</v>
      </c>
      <c r="D484" s="10" t="s">
        <v>35</v>
      </c>
      <c r="E484" s="9"/>
      <c r="F484" s="11" t="s">
        <v>2476</v>
      </c>
      <c r="G484" s="12"/>
      <c r="H484" s="24"/>
      <c r="I484" s="9" t="s">
        <v>84</v>
      </c>
      <c r="J484" s="9" t="s">
        <v>155</v>
      </c>
      <c r="K484" s="18" t="s">
        <v>2477</v>
      </c>
      <c r="L484" s="12" t="s">
        <v>112</v>
      </c>
      <c r="M484" s="9" t="s">
        <v>41</v>
      </c>
      <c r="N484" s="11" t="s">
        <v>2478</v>
      </c>
      <c r="O484" s="11" t="s">
        <v>2478</v>
      </c>
      <c r="P484" s="23"/>
      <c r="Q484" s="16"/>
      <c r="R484" s="23"/>
      <c r="S484" s="23"/>
      <c r="T484" s="23"/>
      <c r="U484" s="23"/>
      <c r="V484" s="23"/>
      <c r="W484" s="23"/>
      <c r="X484" s="16"/>
      <c r="Y484" s="9" t="s">
        <v>1867</v>
      </c>
      <c r="Z484" s="13" t="str">
        <f t="shared" si="1"/>
        <v>{"id":"M4-MyM-7a-I-1-BR","stimulus":"&lt;p&gt;Arraste cada unidade de tempo para as situações correspondentes.&lt;/p&gt;","hint":"&lt;p&gt;Algumas medidas de tempo são:&lt;/p&gt;&lt;p style=\"text-align: center\"&gt;1 década = 10 anos&lt;/p&gt;&lt;p style=\"text-align: center\"&gt;1 século = 100 anos&lt;/p&gt;","feedback":"&lt;p&gt;Algumas medidas de tempo são:&lt;/p&gt;&lt;p style=\"text-align: center\"&gt;1 década = 10 anos&lt;/p&gt;&lt;p style=\"text-align: center\"&gt;1 século = 100 anos&lt;/p&gt;","seed":{"parameters":[{"name":"Q1","label":null,"list":["Uma semana dura 7 ... .","O mês de agosto tem 31 ... .","O mês de janeiro tem 31 ...."]},{"name":"Q2","label":null,"list":["Duas... têm 14 dias.","Um mês tem 4 ... .","Um ano é 52 ..."]},{"name":"Q3","label":null,"list":["Um ano tem 12 ....","Um bebê fala suas primeiras palavras quando ele tem cerca de 9 ...","A primavera dura três ..."]},{"name":"Q4","label":null,"list":["Vinte anos são dois...","Meio século são cinco..."]},{"name":"Q5","label":null,"list":["Cem anos é um..."]}],"calculated":[{"name":"A1","label":"dias","function":"{{Q1}}"},{"name":"A2","label":"semanas","function":"{{Q2}}"},{"name":"A3","label":"meses","function":"{{Q3}}"},{"name":"A4","label":"décadas","function":"{{Q4}}"},{"name":"A5","label":"século","function":"{{Q5}}"}],"uniques":true},"algorithm":{"name":"linkOperationResult","params":{"invert":false},"template":"Match list"}}</v>
      </c>
      <c r="AA484" s="11" t="s">
        <v>2479</v>
      </c>
      <c r="AB484" s="14" t="str">
        <f t="shared" si="2"/>
        <v>M4-MyM-7a-I-1</v>
      </c>
      <c r="AC484" s="14" t="str">
        <f t="shared" si="3"/>
        <v>M4-MyM-7a-I-1-BR</v>
      </c>
      <c r="AD484" s="7" t="s">
        <v>261</v>
      </c>
      <c r="AE484" s="16"/>
      <c r="AF484" s="16" t="s">
        <v>46</v>
      </c>
      <c r="AG484" s="16"/>
    </row>
    <row r="485" ht="75.0" customHeight="1">
      <c r="A485" s="9" t="s">
        <v>2474</v>
      </c>
      <c r="B485" s="12" t="s">
        <v>2475</v>
      </c>
      <c r="C485" s="9" t="s">
        <v>48</v>
      </c>
      <c r="D485" s="10" t="s">
        <v>35</v>
      </c>
      <c r="E485" s="9"/>
      <c r="F485" s="11" t="s">
        <v>2480</v>
      </c>
      <c r="G485" s="18" t="s">
        <v>2481</v>
      </c>
      <c r="H485" s="24"/>
      <c r="I485" s="9" t="s">
        <v>84</v>
      </c>
      <c r="J485" s="16" t="s">
        <v>51</v>
      </c>
      <c r="K485" s="24" t="s">
        <v>2482</v>
      </c>
      <c r="L485" s="24" t="s">
        <v>112</v>
      </c>
      <c r="M485" s="16" t="s">
        <v>41</v>
      </c>
      <c r="N485" s="11" t="s">
        <v>2483</v>
      </c>
      <c r="O485" s="11" t="s">
        <v>2483</v>
      </c>
      <c r="P485" s="23"/>
      <c r="Q485" s="16"/>
      <c r="R485" s="23"/>
      <c r="S485" s="23"/>
      <c r="T485" s="23"/>
      <c r="U485" s="23"/>
      <c r="V485" s="23"/>
      <c r="W485" s="23"/>
      <c r="X485" s="16"/>
      <c r="Y485" s="9" t="s">
        <v>1867</v>
      </c>
      <c r="Z485" s="13" t="str">
        <f t="shared" si="1"/>
        <v>{"id":"M4-MyM-7a-E-1-BR","stimulus":"&lt;p&gt;Escreva a unidade de medida de tempo mais apropriada para completar essas frases.&lt;/p&gt;","template":"&lt;p&gt;A cada {{response}} há exames na escola.&lt;/p&gt;&lt;p&gt;A Terra leva 12 {{response}} para dar uma volta ao redor do Sol.&lt;/p&gt;&lt;p&gt;O carro de André tem 15 anos, ou seja , tem 3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anos&lt;/p&gt;","seed":{"parameters":[],"calculated":[{"name":"A1","label":"trimestre"},{"name":"A2","label":"meses"},{"name":"A3","label":"quinquênios"}],"uniques":true},"algorithm":{"name":"calculateOperation","template":"Cloze with text"}}</v>
      </c>
      <c r="AA485" s="11" t="s">
        <v>2484</v>
      </c>
      <c r="AB485" s="14" t="str">
        <f t="shared" si="2"/>
        <v>M4-MyM-7a-E-1</v>
      </c>
      <c r="AC485" s="14" t="str">
        <f t="shared" si="3"/>
        <v>M4-MyM-7a-E-1-BR</v>
      </c>
      <c r="AD485" s="7" t="s">
        <v>261</v>
      </c>
      <c r="AE485" s="16"/>
      <c r="AF485" s="16" t="s">
        <v>46</v>
      </c>
      <c r="AG485" s="16"/>
    </row>
    <row r="486" ht="75.0" customHeight="1">
      <c r="A486" s="9" t="s">
        <v>2474</v>
      </c>
      <c r="B486" s="12" t="s">
        <v>2475</v>
      </c>
      <c r="C486" s="9" t="s">
        <v>48</v>
      </c>
      <c r="D486" s="10" t="s">
        <v>35</v>
      </c>
      <c r="E486" s="9"/>
      <c r="F486" s="11" t="s">
        <v>2480</v>
      </c>
      <c r="G486" s="18" t="s">
        <v>2485</v>
      </c>
      <c r="H486" s="24"/>
      <c r="I486" s="9" t="s">
        <v>84</v>
      </c>
      <c r="J486" s="16" t="s">
        <v>51</v>
      </c>
      <c r="K486" s="24" t="s">
        <v>2486</v>
      </c>
      <c r="L486" s="24" t="s">
        <v>112</v>
      </c>
      <c r="M486" s="16" t="s">
        <v>41</v>
      </c>
      <c r="N486" s="11" t="s">
        <v>2483</v>
      </c>
      <c r="O486" s="11" t="s">
        <v>2483</v>
      </c>
      <c r="P486" s="23"/>
      <c r="Q486" s="16"/>
      <c r="R486" s="23"/>
      <c r="S486" s="23"/>
      <c r="T486" s="23"/>
      <c r="U486" s="23"/>
      <c r="V486" s="23"/>
      <c r="W486" s="23"/>
      <c r="X486" s="16"/>
      <c r="Y486" s="9" t="s">
        <v>1867</v>
      </c>
      <c r="Z486" s="13" t="str">
        <f t="shared" si="1"/>
        <v>{"id":"M4-MyM-7a-E-2-BR","stimulus":"&lt;p&gt;Escreva a unidade de medida de tempo mais apropriada para completar essas frases.&lt;/p&gt;","template":"&lt;p&gt;O outono dura três {{response}}.&lt;/p&gt;&lt;p&gt;Um ano dura doze {{response}}.&lt;/p&gt;&lt;p&gt;A máquina de lavar louça de Jorge tem 25 anos, ou seja, tem 5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anos&lt;/p&gt;","seed":{"parameters":[],"calculated":[{"name":"A1","label":"meses"},{"name":"A2","label":"meses"},{"name":"A3","label":"quinquênios"}],"uniques":true},"algorithm":{"name":"calculateOperation","template":"Cloze with text"}}</v>
      </c>
      <c r="AA486" s="11" t="s">
        <v>2487</v>
      </c>
      <c r="AB486" s="14" t="str">
        <f t="shared" si="2"/>
        <v>M4-MyM-7a-E-2</v>
      </c>
      <c r="AC486" s="14" t="str">
        <f t="shared" si="3"/>
        <v>M4-MyM-7a-E-2-BR</v>
      </c>
      <c r="AD486" s="7" t="s">
        <v>261</v>
      </c>
      <c r="AE486" s="16"/>
      <c r="AF486" s="16" t="s">
        <v>46</v>
      </c>
      <c r="AG486" s="16"/>
    </row>
    <row r="487" ht="75.0" customHeight="1">
      <c r="A487" s="9" t="s">
        <v>2474</v>
      </c>
      <c r="B487" s="12" t="s">
        <v>2475</v>
      </c>
      <c r="C487" s="9" t="s">
        <v>48</v>
      </c>
      <c r="D487" s="10" t="s">
        <v>35</v>
      </c>
      <c r="E487" s="9"/>
      <c r="F487" s="11" t="s">
        <v>2480</v>
      </c>
      <c r="G487" s="18" t="s">
        <v>2488</v>
      </c>
      <c r="H487" s="24"/>
      <c r="I487" s="9" t="s">
        <v>84</v>
      </c>
      <c r="J487" s="16" t="s">
        <v>51</v>
      </c>
      <c r="K487" s="24" t="s">
        <v>2489</v>
      </c>
      <c r="L487" s="24" t="s">
        <v>112</v>
      </c>
      <c r="M487" s="16" t="s">
        <v>41</v>
      </c>
      <c r="N487" s="11" t="s">
        <v>2483</v>
      </c>
      <c r="O487" s="11" t="s">
        <v>2483</v>
      </c>
      <c r="P487" s="23"/>
      <c r="Q487" s="16"/>
      <c r="R487" s="23"/>
      <c r="S487" s="23"/>
      <c r="T487" s="23"/>
      <c r="U487" s="23"/>
      <c r="V487" s="23"/>
      <c r="W487" s="23"/>
      <c r="X487" s="16"/>
      <c r="Y487" s="9" t="s">
        <v>1867</v>
      </c>
      <c r="Z487" s="13" t="str">
        <f t="shared" si="1"/>
        <v>{"id":"M4-MyM-7a-E-3-BR","stimulus":"&lt;p&gt;Escreva a unidade de medida de tempo mais apropriada para completar essas frases.&lt;/p&gt;","template":"&lt;p&gt;O verão dura três {{response}}.&lt;/p&gt;&lt;p&gt;Uma semana tem sete {{response}}.&lt;/p&gt;&lt;p&gt;Um século tem cem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anos&lt;/p&gt;","seed":{"parameters":[],"calculated":[{"name":"A1","label":"meses"},{"name":"A2","label":"dias"},{"name":"A3","label":"anos"}],"uniques":true},"algorithm":{"name":"calculateOperation","template":"Cloze with text"}}</v>
      </c>
      <c r="AA487" s="11" t="s">
        <v>2490</v>
      </c>
      <c r="AB487" s="14" t="str">
        <f t="shared" si="2"/>
        <v>M4-MyM-7a-E-3</v>
      </c>
      <c r="AC487" s="14" t="str">
        <f t="shared" si="3"/>
        <v>M4-MyM-7a-E-3-BR</v>
      </c>
      <c r="AD487" s="7" t="s">
        <v>261</v>
      </c>
      <c r="AE487" s="16"/>
      <c r="AF487" s="16" t="s">
        <v>46</v>
      </c>
      <c r="AG487" s="16"/>
    </row>
    <row r="488" ht="75.0" customHeight="1">
      <c r="A488" s="9" t="s">
        <v>2491</v>
      </c>
      <c r="B488" s="12" t="s">
        <v>2492</v>
      </c>
      <c r="C488" s="9" t="s">
        <v>34</v>
      </c>
      <c r="D488" s="10" t="s">
        <v>35</v>
      </c>
      <c r="E488" s="9"/>
      <c r="F488" s="12" t="s">
        <v>2493</v>
      </c>
      <c r="G488" s="12"/>
      <c r="H488" s="24"/>
      <c r="I488" s="9" t="s">
        <v>84</v>
      </c>
      <c r="J488" s="16" t="s">
        <v>391</v>
      </c>
      <c r="K488" s="18" t="s">
        <v>2494</v>
      </c>
      <c r="L488" s="18" t="s">
        <v>2495</v>
      </c>
      <c r="M488" s="16" t="s">
        <v>41</v>
      </c>
      <c r="N488" s="11" t="s">
        <v>2483</v>
      </c>
      <c r="O488" s="11" t="s">
        <v>2496</v>
      </c>
      <c r="P488" s="24" t="s">
        <v>2497</v>
      </c>
      <c r="Q488" s="16"/>
      <c r="R488" s="23"/>
      <c r="S488" s="23"/>
      <c r="T488" s="23"/>
      <c r="U488" s="23"/>
      <c r="V488" s="23"/>
      <c r="W488" s="23"/>
      <c r="X488" s="16"/>
      <c r="Y488" s="9" t="s">
        <v>1867</v>
      </c>
      <c r="Z488" s="13" t="str">
        <f t="shared" si="1"/>
        <v>{
    "id": "M4-MyM-7b-I-1-BR",
    "stimulus": "&lt;p&gt;Indique qual das seguintes equivalências está correta.&lt;/p&gt;",
    "hint":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"feedback":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"seed": {
        "parameters": [
            {
                "name": "Q1",
                "label": null,
                "list": [
                    2,
                    3,
                    4
                ]
            },
            {
                "name": "Q2",
                "label": null,
                "list": [
                    2,
                    3,
                    4,
                    5,
                    6,
                    7
                ]
            },
            {
                "name": "Q3",
                "label": null,
                "list": [
                    2,
                    3,
                    4
                ]
            },
            {
                "name": "Q4",
                "label": null,
                "list": [
                    5,
                    6,
                    7,
                    8,
                    9,
                    10
                ]
            },
            {
                "name": "Q5",
                "label": null,
                "list": [
                    2,
                    3,
                    4
                ]
            },
            {
                "name": "Q6",
                "label": null,
                "list": [
                    2,
                    3,
                    4
                ]
            },
            {
                "name": "Q7",
                "label": null,
                "list": [
                    2,
                    3,
                    4,
                    5,
                    6,
                    7
                ]
            },
            {
                "name": "Q8",
                "label": null,
                "list": [
                    2,
                    3,
                    4,
                    5,
                    6,
                    7
                ]
            },
            {
                "name": "Q9",
                "label": null,
                "list": [
                    2,
                    3,
                    4
                ]
            },
            {
                "name": "Q10",
                "label": null,
                "list": [
                    2,
                    3,
                    4
                ]
            },
            {
                "name": "Q11",
                "label": null,
                "list": [
                    5,
                    6,
                    7,
                    8,
                    9,
                    10
                ]
            },
            {
                "name": "Q12",
                "label": null,
                "list": [
                    5,
                    6,
                    7,
                    8,
                    9,
                    10
                ]
            }
        ],
        "calculated": [
            {
                "name": "T1",
                "label": "{{function}}",
                "function": "{{Q1}}*365",
                "temp": true
            },
            {
                "name": "T2",
                "label": "{{function}}",
                "function": "{{Q2}}*7",
                "temp": true
            },
            {
                "name": "T3",
                "label": "{{function}}",
                "function": "{{Q3}}*3",
                "temp": true
            },
            {
                "name": "T4",
                "label": "{{function}}",
                "function": "{{Q4}}*5",
                "temp": true
            },
            {
                "name": "T5",
                "label": "{{function}}",
                "function": "{{Q5}}*360",
                "temp": true
            },
            {
                "name": "T6",
                "label": "{{function}}",
                "function": "{{Q6}}*300",
                "temp": true
            },
            {
                "name": "T7",
                "label": "{{function}}",
                "function": "{{Q7}}*10",
                "temp": true
            },
            {
                "name": "T8",
                "label": "{{function}}",
                "function": "{{Q8}}*5",
                "temp": true
            },
            {
                "name": "T9",
                "label": "{{function}}",
                "function": "{{Q9}}*4",
                "temp": true
            },
            {
                "name": "T10",
                "label": "{{function}}",
                "function": "{{Q10}}*5",
                "temp": true
            },
            {
                "name": "T11",
                "label": "{{function}}",
                "function": "{{Q11}}*10",
                "temp": true
            },
            {
                "name": "T12",
                "label": "{{function}}",
                "function": "{{Q12}}*2",
                "temp": true
            },
            {
                "name": "T13",
                "label": "{{function}}",
                "function": "{{Q5}}*365",
                "temp": true
            },
            {
                "name": "T14",
                "label": "{{function}}",
                "function": "{{Q6}}*365",
                "temp": true
            },
            {
                "name": "T15",
                "label": "{{function}}",
                "function": "{{Q7}}*7",
                "temp": true
            },
            {
                "name": "T16",
                "label": "{{function}}",
                "function": "{{Q8}}*7",
                "temp": true
            },
            {
                "name": "T17",
                "label": "{{function}}",
                "function": "{{Q9}}*3",
                "temp": true
            },
            {
                "name": "T18",
                "label": "{{function}}",
                "function": "{{Q10}}*3",
                "temp": true
            },
            {
                "name": "T19",
                "label": "{{function}}",
                "function": "{{Q11}}*5",
                "temp": true
            },
            {
                "name": "T20",
                "label": "{{function}}",
                "function": "{{Q12}}*5",
                "temp": true
            },
            {
                "name": "A1",
                "label": "{{function}}",
                "function": "{{Q1}} anos = {{T1}} dias"
            },
            {
                "name": "A2",
                "label": "{{function}}",
                "function": "{{Q2}} semanas = {{T2}} dias"
            },
            {
                "name": "A3",
                "label": "{{function}}",
                "function": "{{Q3}} trimestres = {{T3}} meses"
            },
            {
                "name": "A4",
                "label": "{{function}}",
                "function": "{{Q4}} quinquênios = {{T4}} anos"
            },
            {
                "name": "A5",
                "label": "{{function}}",
                "function": "{{Q5}} anos = {{T5}} dias",
                "incorrect": true,
                "feedback": "{{Q5}} anos são {{T13}} dias."
            },
            {
                "name": "A6",
                "label": "{{function}}",
                "function": "{{Q6}} anos = {{T6}} dias",
                "incorrect": true,
                "feedback": "{{Q6}} anos são {{T14}} dias."
            },
            {
                "name": "A7",
                "label": "{{function}}",
                "function": "{{Q7}} semanas são {{T7}} dias.",
                "incorrect": true,
                "feedback": "{{Q7}} semanas são {{T15}} dias."
            },
            {
                "name": "A8",
                "label": "{{function}}",
                "function": "{{Q8}} semanas = {{T8}} dias",
                "incorrect": true,
                "feedback": "{{Q8}} semanas são {{T16}} dias."
            },
            {
                "name": "A9",
                "label": "{{function}}",
                "function": "{{Q9}} trimestres = {{T9}} meses",
                "incorrect": true,
                "feedback": "{{Q9}} trimestres são {{T17}} meses."
            },
            {
                "name": "A10",
                "label": "{{function}}",
                "function": "{{Q10}} trimestres = {{T10}} meses",
                "incorrect": true,
                "feedback": "{{Q10}} trimestres são {{T18}} meses."
            },
            {
                "name": "A11",
                "label": "{{function}}",
                "function": "{{Q11}} quinquênios = {{T11}} anos",
                "incorrect": true,
                "feedback": "{{Q11}} quinquênios são {{T19}} anos."
            },
            {
                "name": "A12",
                "label": "{{function}}",
                "function": "{{Q12}} quinquênios = {{T12}} anos",
                "incorrect": true,
                "feedback": "{{Q12}} quinquênios são {{T20}} anos."
            }
        ],
        "uniques": true
    },
    "algorithm": {
        "name": "trueFalse",
        "template": "Multiple choice – standard",
        "params": {
            "countCorrect": 1,
            "countIncorrect": 2,
            "showCheckIcon":true}}}</v>
      </c>
      <c r="AA488" s="11" t="s">
        <v>2498</v>
      </c>
      <c r="AB488" s="14" t="str">
        <f t="shared" si="2"/>
        <v>M4-MyM-7b-I-1</v>
      </c>
      <c r="AC488" s="14" t="str">
        <f t="shared" si="3"/>
        <v>M4-MyM-7b-I-1-BR</v>
      </c>
      <c r="AD488" s="7" t="s">
        <v>261</v>
      </c>
      <c r="AE488" s="16"/>
      <c r="AF488" s="16" t="s">
        <v>46</v>
      </c>
      <c r="AG488" s="16"/>
    </row>
    <row r="489" ht="75.0" customHeight="1">
      <c r="A489" s="9" t="s">
        <v>2491</v>
      </c>
      <c r="B489" s="12" t="s">
        <v>2492</v>
      </c>
      <c r="C489" s="9" t="s">
        <v>48</v>
      </c>
      <c r="D489" s="10" t="s">
        <v>35</v>
      </c>
      <c r="E489" s="9"/>
      <c r="F489" s="12" t="s">
        <v>2499</v>
      </c>
      <c r="G489" s="12" t="s">
        <v>2500</v>
      </c>
      <c r="H489" s="24"/>
      <c r="I489" s="9" t="s">
        <v>84</v>
      </c>
      <c r="J489" s="16" t="s">
        <v>92</v>
      </c>
      <c r="K489" s="44" t="s">
        <v>2501</v>
      </c>
      <c r="L489" s="44" t="s">
        <v>2502</v>
      </c>
      <c r="M489" s="16" t="s">
        <v>41</v>
      </c>
      <c r="N489" s="11" t="s">
        <v>2483</v>
      </c>
      <c r="O489" s="11" t="s">
        <v>2503</v>
      </c>
      <c r="P489" s="23"/>
      <c r="Q489" s="16"/>
      <c r="R489" s="23"/>
      <c r="S489" s="23"/>
      <c r="T489" s="23"/>
      <c r="U489" s="23"/>
      <c r="V489" s="23"/>
      <c r="W489" s="23"/>
      <c r="X489" s="16"/>
      <c r="Y489" s="9" t="s">
        <v>1867</v>
      </c>
      <c r="Z489" s="13" t="str">
        <f t="shared" si="1"/>
        <v>{"id":"M4-MyM-7b-E-1-BR","stimulus":"&lt;p&gt;Complete as seguintes igualdades.&lt;/p&gt;","template":"&lt;p style=\"text-align: center\"&gt;{{Q1}} anos = {{response}} dias&lt;/p&gt;&lt;p style=\"text-align: center\"&gt;{{T1}} dias = {{response}} semanas&lt;/p&gt;","hint":"&lt;p&gt;Algumas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calculated":[{"name":"T1","label":"{{function}}","function":"{{Q2}}*7","temp":true},{"name":"A1","label":"{{function}}","function":"{{Q1}}*365","feedback":"&lt;p style=\"text-align: center\"&gt;{{Q1}} anos são {{function}} dias.&lt;/p&gt;&lt;p style=\"text-align: center\"&gt;{{Q1}} × 365 = {{function}} dias&lt;/p&gt;"},{"name":"A2","label":"{{function}}","function":"{{Q2}}","feedback":"&lt;p style=\"text-align: center\"&gt;{{T1}} dias são {{Q2}} semanas.&lt;/p&gt;&lt;p style=\"text-align: center\"&gt;{{T1}} : 7 = {{Q2}} semanas&lt;/p&gt;"}],"uniques":true},"algorithm":{"name":"calculateOperation","params":{"method":"equivLiteral","keyboard":"NUMERICAL"}}}</v>
      </c>
      <c r="AA489" s="11" t="s">
        <v>2504</v>
      </c>
      <c r="AB489" s="14" t="str">
        <f t="shared" si="2"/>
        <v>M4-MyM-7b-E-1</v>
      </c>
      <c r="AC489" s="14" t="str">
        <f t="shared" si="3"/>
        <v>M4-MyM-7b-E-1-BR</v>
      </c>
      <c r="AD489" s="7" t="s">
        <v>261</v>
      </c>
      <c r="AE489" s="16"/>
      <c r="AF489" s="16" t="s">
        <v>46</v>
      </c>
      <c r="AG489" s="16"/>
    </row>
    <row r="490" ht="75.0" customHeight="1">
      <c r="A490" s="9" t="s">
        <v>2491</v>
      </c>
      <c r="B490" s="12" t="s">
        <v>2492</v>
      </c>
      <c r="C490" s="9" t="s">
        <v>48</v>
      </c>
      <c r="D490" s="10" t="s">
        <v>35</v>
      </c>
      <c r="E490" s="9"/>
      <c r="F490" s="12" t="s">
        <v>2499</v>
      </c>
      <c r="G490" s="12" t="s">
        <v>2505</v>
      </c>
      <c r="H490" s="24"/>
      <c r="I490" s="9" t="s">
        <v>84</v>
      </c>
      <c r="J490" s="16" t="s">
        <v>92</v>
      </c>
      <c r="K490" s="44" t="s">
        <v>2506</v>
      </c>
      <c r="L490" s="44" t="s">
        <v>2507</v>
      </c>
      <c r="M490" s="16" t="s">
        <v>41</v>
      </c>
      <c r="N490" s="11" t="s">
        <v>2483</v>
      </c>
      <c r="O490" s="11" t="s">
        <v>2508</v>
      </c>
      <c r="P490" s="23"/>
      <c r="Q490" s="16"/>
      <c r="R490" s="23"/>
      <c r="S490" s="23"/>
      <c r="T490" s="23"/>
      <c r="U490" s="23"/>
      <c r="V490" s="23"/>
      <c r="W490" s="23"/>
      <c r="X490" s="16"/>
      <c r="Y490" s="9" t="s">
        <v>1867</v>
      </c>
      <c r="Z490" s="13" t="str">
        <f t="shared" si="1"/>
        <v>{"id":"M4-MyM-7b-E-2-BR","stimulus":"&lt;p&gt;Complete as seguintes igualdades.&lt;/p&gt;","template":"&lt;p style=\"text-align: center\"&gt;{{T1}} meses = {{response}} trimestres&lt;/p&gt;&lt;p style=\"text-align: center\"&gt;{{T2}} anos = {{response}} quinquênios&lt;/p&gt;","hint":"&lt;p&gt;Algumas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[2,3,4,5,6,7,8,9,10]}],"calculated":[{"name":"T1","label":"{{function}}","function":"{{Q1}}*3","temp":true},{"name":"T2","label":"{{function}}","function":"{{Q2}}*5","temp":true},{"name":"A1","label":"{{function}}","function":"{{Q1}}","feedback":"&lt;p style=\"text-align: center\"&gt;{{T1}} meses são {{Q1}} trimestres.&lt;/p&gt;&lt;p style=\"text-align: center\"&gt;{{T1}} : 3 = {{Q1}} trimestres&lt;/p&gt;"},{"name":"A2","label":"{{function}}","function":"{{Q2}}","feedback":"&lt;p style=\"text-align: center\"&gt;{{T2}} anos são {{Q2}} quinquênios.&lt;/p&gt;&lt;p style=\"text-align: center\"&gt;{{T2}} : 5 = {{Q2}} quinquênios&lt;/p&gt;"}],"uniques":true},"algorithm":{"name":"calculateOperation","params":{"method":"equivLiteral","keyboard":"NUMERICAL"}}}</v>
      </c>
      <c r="AA490" s="11" t="s">
        <v>2509</v>
      </c>
      <c r="AB490" s="14" t="str">
        <f t="shared" si="2"/>
        <v>M4-MyM-7b-E-2</v>
      </c>
      <c r="AC490" s="14" t="str">
        <f t="shared" si="3"/>
        <v>M4-MyM-7b-E-2-BR</v>
      </c>
      <c r="AD490" s="7" t="s">
        <v>261</v>
      </c>
      <c r="AE490" s="16"/>
      <c r="AF490" s="16" t="s">
        <v>46</v>
      </c>
      <c r="AG490" s="16"/>
    </row>
    <row r="491" ht="75.0" customHeight="1">
      <c r="A491" s="9" t="s">
        <v>2491</v>
      </c>
      <c r="B491" s="12" t="s">
        <v>2492</v>
      </c>
      <c r="C491" s="9" t="s">
        <v>48</v>
      </c>
      <c r="D491" s="10" t="s">
        <v>35</v>
      </c>
      <c r="E491" s="9"/>
      <c r="F491" s="12" t="s">
        <v>2499</v>
      </c>
      <c r="G491" s="12" t="s">
        <v>2510</v>
      </c>
      <c r="H491" s="24"/>
      <c r="I491" s="9" t="s">
        <v>84</v>
      </c>
      <c r="J491" s="16" t="s">
        <v>92</v>
      </c>
      <c r="K491" s="44" t="s">
        <v>2511</v>
      </c>
      <c r="L491" s="44" t="s">
        <v>2512</v>
      </c>
      <c r="M491" s="16" t="s">
        <v>41</v>
      </c>
      <c r="N491" s="11" t="s">
        <v>2483</v>
      </c>
      <c r="O491" s="11" t="s">
        <v>2513</v>
      </c>
      <c r="P491" s="23"/>
      <c r="Q491" s="16"/>
      <c r="R491" s="23"/>
      <c r="S491" s="23"/>
      <c r="T491" s="23"/>
      <c r="U491" s="23"/>
      <c r="V491" s="23"/>
      <c r="W491" s="23"/>
      <c r="X491" s="16"/>
      <c r="Y491" s="9" t="s">
        <v>1867</v>
      </c>
      <c r="Z491" s="13" t="str">
        <f t="shared" si="1"/>
        <v>{"id":"M4-MyM-7b-E-3-BR","stimulus":"&lt;p&gt;Complete as seguintes igualdades.&lt;/p&gt;","template":"&lt;p style=\"text-align: center\"&gt;{{T1}} anos = {{response}} décadas&lt;/p&gt;&lt;p style=\"text-align: center\"&gt;{{Q2}} semanas = {{response}} dias&lt;/p&gt;","hint":"&lt;p&gt;Algumas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[2,3,4,5,6,7,8,9,10]},{"name":"Q2","label":null,"list":[2,3,4,5,6,7]}],"calculated":[{"name":"T1","label":"{{function}}","function":"{{Q1}}*10","temp":true},{"name":"A1","label":"{{function}}","function":"{{Q1}}","feedback":"&lt;p style=\"text-align: center\"&gt;{{T1}} anos são {{Q1}} décadas.&lt;/p&gt;&lt;p style=\"text-align: center\"&gt;{{T1}} : 10 = {{Q1}} décadas&lt;/p&gt;"},{"name":"A2","label":"{{function}}","function":"{{Q2}}*7","feedback":"&lt;p style=\"text-align: center\"&gt;{{Q2}} semanas são {{function}} dias.&lt;/p&gt;&lt;p style=\"text-align: center\"&gt;{{Q2}} × 7 = {{function}} dias&lt;/p&gt;"}],"uniques":true},"algorithm":{"name":"calculateOperation","params":{"method":"equivLiteral","keyboard":"NUMERICAL"}}}</v>
      </c>
      <c r="AA491" s="11" t="s">
        <v>2514</v>
      </c>
      <c r="AB491" s="14" t="str">
        <f t="shared" si="2"/>
        <v>M4-MyM-7b-E-3</v>
      </c>
      <c r="AC491" s="14" t="str">
        <f t="shared" si="3"/>
        <v>M4-MyM-7b-E-3-BR</v>
      </c>
      <c r="AD491" s="7" t="s">
        <v>261</v>
      </c>
      <c r="AE491" s="16"/>
      <c r="AF491" s="16" t="s">
        <v>46</v>
      </c>
      <c r="AG491" s="16"/>
    </row>
    <row r="492" ht="75.0" customHeight="1">
      <c r="A492" s="9" t="s">
        <v>2491</v>
      </c>
      <c r="B492" s="12" t="s">
        <v>2492</v>
      </c>
      <c r="C492" s="9" t="s">
        <v>67</v>
      </c>
      <c r="D492" s="10" t="s">
        <v>35</v>
      </c>
      <c r="E492" s="9"/>
      <c r="F492" s="12" t="s">
        <v>2515</v>
      </c>
      <c r="G492" s="12" t="s">
        <v>2516</v>
      </c>
      <c r="H492" s="24"/>
      <c r="I492" s="9" t="s">
        <v>84</v>
      </c>
      <c r="J492" s="16" t="s">
        <v>92</v>
      </c>
      <c r="K492" s="44" t="s">
        <v>2517</v>
      </c>
      <c r="L492" s="44" t="s">
        <v>2518</v>
      </c>
      <c r="M492" s="16" t="s">
        <v>41</v>
      </c>
      <c r="N492" s="11" t="s">
        <v>2519</v>
      </c>
      <c r="O492" s="11" t="s">
        <v>2519</v>
      </c>
      <c r="P492" s="23"/>
      <c r="Q492" s="16"/>
      <c r="R492" s="23"/>
      <c r="S492" s="23"/>
      <c r="T492" s="23"/>
      <c r="U492" s="23"/>
      <c r="V492" s="23"/>
      <c r="W492" s="23"/>
      <c r="X492" s="16"/>
      <c r="Y492" s="9" t="s">
        <v>1867</v>
      </c>
      <c r="Z492" s="13" t="str">
        <f t="shared" si="1"/>
        <v>{"id":"M4-MyM-7b-A-1-BR","stimulus":"&lt;p&gt;Uma árvore levou {{Q1}} décadas para atingir 20 m de altura. Esse tempo equivale a quantos anos ?&lt;/p&gt;","template":"{{Q1}} décadas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meses&lt;/p&gt;","seed":{"parameters":[{"name":"Q1","label":null,"min":5,"max":8,"step":1}],"calculated":[{"name":"A1","function":"{{Q1}}*10"}],"uniques":true},"algorithm":{"name":"calculateOperation","params":{"method":"equivLiteral","keyboard":"NUMERICAL"}}}</v>
      </c>
      <c r="AA492" s="11" t="s">
        <v>2520</v>
      </c>
      <c r="AB492" s="14" t="str">
        <f t="shared" si="2"/>
        <v>M4-MyM-7b-A-1</v>
      </c>
      <c r="AC492" s="14" t="str">
        <f t="shared" si="3"/>
        <v>M4-MyM-7b-A-1-BR</v>
      </c>
      <c r="AD492" s="7" t="s">
        <v>261</v>
      </c>
      <c r="AE492" s="16"/>
      <c r="AF492" s="16" t="s">
        <v>46</v>
      </c>
      <c r="AG492" s="16"/>
    </row>
    <row r="493" ht="75.0" customHeight="1">
      <c r="A493" s="9" t="s">
        <v>2491</v>
      </c>
      <c r="B493" s="12" t="s">
        <v>2492</v>
      </c>
      <c r="C493" s="9" t="s">
        <v>67</v>
      </c>
      <c r="D493" s="10" t="s">
        <v>35</v>
      </c>
      <c r="E493" s="9"/>
      <c r="F493" s="12" t="s">
        <v>2521</v>
      </c>
      <c r="G493" s="12" t="s">
        <v>2522</v>
      </c>
      <c r="H493" s="24"/>
      <c r="I493" s="9" t="s">
        <v>84</v>
      </c>
      <c r="J493" s="16" t="s">
        <v>92</v>
      </c>
      <c r="K493" s="44" t="s">
        <v>2523</v>
      </c>
      <c r="L493" s="44" t="s">
        <v>2524</v>
      </c>
      <c r="M493" s="16" t="s">
        <v>41</v>
      </c>
      <c r="N493" s="11" t="s">
        <v>2525</v>
      </c>
      <c r="O493" s="11" t="s">
        <v>2525</v>
      </c>
      <c r="P493" s="23"/>
      <c r="Q493" s="16"/>
      <c r="R493" s="23"/>
      <c r="S493" s="23"/>
      <c r="T493" s="23"/>
      <c r="U493" s="23"/>
      <c r="V493" s="23"/>
      <c r="W493" s="23"/>
      <c r="X493" s="16"/>
      <c r="Y493" s="9" t="s">
        <v>1867</v>
      </c>
      <c r="Z493" s="13" t="str">
        <f t="shared" si="1"/>
        <v>{"id":"M4-MyM-7b-A-2-BR","stimulus":"&lt;p&gt;Pedro trabalhou por {{Q1}} quinquênios como {{Q2}}. A quantos anos equivale esse tempo?&lt;/p&gt;","template":"{{Q1}} quinquênios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name":"Q2","list":["encanador","administrador","músico","enfermeiro","pesquisador"]}],"calculated":[{"name":"A1","function":"{{Q1}}*5"}],"uniques":true},"algorithm":{"name":"calculateOperation","params":{"method":"equivLiteral","keyboard":"NUMERICAL"}}}</v>
      </c>
      <c r="AA493" s="11" t="s">
        <v>2526</v>
      </c>
      <c r="AB493" s="14" t="str">
        <f t="shared" si="2"/>
        <v>M4-MyM-7b-A-2</v>
      </c>
      <c r="AC493" s="14" t="str">
        <f t="shared" si="3"/>
        <v>M4-MyM-7b-A-2-BR</v>
      </c>
      <c r="AD493" s="7" t="s">
        <v>261</v>
      </c>
      <c r="AE493" s="16"/>
      <c r="AF493" s="16" t="s">
        <v>46</v>
      </c>
      <c r="AG493" s="16"/>
    </row>
    <row r="494" ht="75.0" customHeight="1">
      <c r="A494" s="9" t="s">
        <v>2491</v>
      </c>
      <c r="B494" s="12" t="s">
        <v>2492</v>
      </c>
      <c r="C494" s="9" t="s">
        <v>67</v>
      </c>
      <c r="D494" s="10" t="s">
        <v>35</v>
      </c>
      <c r="E494" s="9"/>
      <c r="F494" s="12" t="s">
        <v>2527</v>
      </c>
      <c r="G494" s="12" t="s">
        <v>2528</v>
      </c>
      <c r="H494" s="24"/>
      <c r="I494" s="9" t="s">
        <v>84</v>
      </c>
      <c r="J494" s="16" t="s">
        <v>92</v>
      </c>
      <c r="K494" s="44" t="s">
        <v>2529</v>
      </c>
      <c r="L494" s="44" t="s">
        <v>2530</v>
      </c>
      <c r="M494" s="16" t="s">
        <v>41</v>
      </c>
      <c r="N494" s="11" t="s">
        <v>2525</v>
      </c>
      <c r="O494" s="11" t="s">
        <v>2525</v>
      </c>
      <c r="P494" s="23"/>
      <c r="Q494" s="16"/>
      <c r="R494" s="23"/>
      <c r="S494" s="23"/>
      <c r="T494" s="23"/>
      <c r="U494" s="23"/>
      <c r="V494" s="23"/>
      <c r="W494" s="23"/>
      <c r="X494" s="16"/>
      <c r="Y494" s="9" t="s">
        <v>1867</v>
      </c>
      <c r="Z494" s="13" t="str">
        <f t="shared" si="1"/>
        <v>{"id":"M4-MyM-7b-A-3-BR","stimulus":"&lt;p&gt;O pai de Alícia teve que passar {{Q1}} trimestres no hospital. Quantos meses totalizaram esse tempo?&lt;/p&gt;","template":"{{Q1}} trimestres são {{response}} meses.","hint":"&lt;p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meses&lt;/p&gt;","seed":{"parameters":[{"name":"Q1","list":["2","3","4"]}],"calculated":[{"name":"A1","function":"{{Q1}}*3"}],"uniques":true},"algorithm":{"name":"calculateOperation","params":{"method":"equivLiteral","keyboard":"NUMERICAL"}}}</v>
      </c>
      <c r="AA494" s="11" t="s">
        <v>2531</v>
      </c>
      <c r="AB494" s="14" t="str">
        <f t="shared" si="2"/>
        <v>M4-MyM-7b-A-3</v>
      </c>
      <c r="AC494" s="14" t="str">
        <f t="shared" si="3"/>
        <v>M4-MyM-7b-A-3-BR</v>
      </c>
      <c r="AD494" s="7" t="s">
        <v>261</v>
      </c>
      <c r="AE494" s="16"/>
      <c r="AF494" s="16" t="s">
        <v>46</v>
      </c>
      <c r="AG494" s="16"/>
    </row>
    <row r="495" ht="75.0" customHeight="1">
      <c r="A495" s="9" t="s">
        <v>2532</v>
      </c>
      <c r="B495" s="12" t="s">
        <v>2533</v>
      </c>
      <c r="C495" s="9" t="s">
        <v>34</v>
      </c>
      <c r="D495" s="10" t="s">
        <v>35</v>
      </c>
      <c r="E495" s="9"/>
      <c r="F495" s="11" t="s">
        <v>2534</v>
      </c>
      <c r="G495" s="12"/>
      <c r="H495" s="24"/>
      <c r="I495" s="9" t="s">
        <v>84</v>
      </c>
      <c r="J495" s="16" t="s">
        <v>391</v>
      </c>
      <c r="K495" s="24" t="s">
        <v>2535</v>
      </c>
      <c r="L495" s="44" t="s">
        <v>2536</v>
      </c>
      <c r="M495" s="16" t="s">
        <v>41</v>
      </c>
      <c r="N495" s="24" t="s">
        <v>2537</v>
      </c>
      <c r="O495" s="24" t="s">
        <v>2537</v>
      </c>
      <c r="P495" s="23"/>
      <c r="Q495" s="16"/>
      <c r="R495" s="23"/>
      <c r="S495" s="23"/>
      <c r="T495" s="23"/>
      <c r="U495" s="23"/>
      <c r="V495" s="23"/>
      <c r="W495" s="23"/>
      <c r="X495" s="16"/>
      <c r="Y495" s="9" t="s">
        <v>1867</v>
      </c>
      <c r="Z495" s="13" t="str">
        <f t="shared" si="1"/>
        <v>{"id":"M4-MyM-8a-I-1-BR","stimulus":"&lt;p&gt;Três termômetros marcam as seguintes temperaturas. Selecione a temperatura mais baixa.&lt;/p&gt;","hint":"&lt;p&gt;Compare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esquerda.&lt;/p&gt;","seed":{"parameters":[{"name":"Q1","label":null,"min":200,"max":370,"step":1},{"name":"Q2","label":null,"min":200,"max":370,"step":1},{"name":"Q3","label":null,"min":200,"max":370,"step":1}],"calculated":[{"name":"T1","function":"math.min({{Q1}}, {{Q2}}, {{Q3}})/10","temp":true},{"name":"T2","function":"math.max({{Q1}},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v>
      </c>
      <c r="AA495" s="11" t="s">
        <v>2538</v>
      </c>
      <c r="AB495" s="14" t="str">
        <f t="shared" si="2"/>
        <v>M4-MyM-8a-I-1</v>
      </c>
      <c r="AC495" s="14" t="str">
        <f t="shared" si="3"/>
        <v>M4-MyM-8a-I-1-BR</v>
      </c>
      <c r="AD495" s="16"/>
      <c r="AE495" s="16"/>
      <c r="AF495" s="16" t="s">
        <v>46</v>
      </c>
      <c r="AG495" s="16"/>
    </row>
    <row r="496" ht="75.0" customHeight="1">
      <c r="A496" s="9" t="s">
        <v>2532</v>
      </c>
      <c r="B496" s="12" t="s">
        <v>2533</v>
      </c>
      <c r="C496" s="9" t="s">
        <v>34</v>
      </c>
      <c r="D496" s="10" t="s">
        <v>35</v>
      </c>
      <c r="E496" s="9"/>
      <c r="F496" s="11" t="s">
        <v>2539</v>
      </c>
      <c r="G496" s="12"/>
      <c r="H496" s="24"/>
      <c r="I496" s="9" t="s">
        <v>84</v>
      </c>
      <c r="J496" s="16" t="s">
        <v>391</v>
      </c>
      <c r="K496" s="24" t="s">
        <v>2535</v>
      </c>
      <c r="L496" s="44" t="s">
        <v>2540</v>
      </c>
      <c r="M496" s="16" t="s">
        <v>41</v>
      </c>
      <c r="N496" s="24" t="s">
        <v>2537</v>
      </c>
      <c r="O496" s="24" t="s">
        <v>2537</v>
      </c>
      <c r="P496" s="23"/>
      <c r="Q496" s="16"/>
      <c r="R496" s="23"/>
      <c r="S496" s="23"/>
      <c r="T496" s="23"/>
      <c r="U496" s="23"/>
      <c r="V496" s="23"/>
      <c r="W496" s="23"/>
      <c r="X496" s="16"/>
      <c r="Y496" s="9" t="s">
        <v>1867</v>
      </c>
      <c r="Z496" s="13" t="str">
        <f t="shared" si="1"/>
        <v>{"id":"M4-MyM-8a-I-2-BR","stimulus":"&lt;p&gt;Três termômetros marcam as seguintes temperaturas. Selecione a temperatura mais alta.&lt;/p&gt;","hint":"&lt;p&gt;Compare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esquerda.&lt;/p&gt;","seed":{"parameters":[{"name":"Q1","label":null,"min":200,"max":370,"step":1},{"name":"Q2","label":null,"min":200,"max":370,"step":1},{"name":"Q3","label":null,"min":200,"max":370,"step":1}],"calculated":[{"name":"T1","function":"math.max({{Q1}}, {{Q2}}, {{Q3}})/10","temp":true},{"name":"T2","function":"math.min({{Q1}},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v>
      </c>
      <c r="AA496" s="11" t="s">
        <v>2541</v>
      </c>
      <c r="AB496" s="14" t="str">
        <f t="shared" si="2"/>
        <v>M4-MyM-8a-I-2</v>
      </c>
      <c r="AC496" s="14" t="str">
        <f t="shared" si="3"/>
        <v>M4-MyM-8a-I-2-BR</v>
      </c>
      <c r="AD496" s="16"/>
      <c r="AE496" s="16"/>
      <c r="AF496" s="16" t="s">
        <v>46</v>
      </c>
      <c r="AG496" s="16"/>
    </row>
    <row r="497" ht="75.0" customHeight="1">
      <c r="A497" s="9" t="s">
        <v>2532</v>
      </c>
      <c r="B497" s="12" t="s">
        <v>2533</v>
      </c>
      <c r="C497" s="9" t="s">
        <v>48</v>
      </c>
      <c r="D497" s="10" t="s">
        <v>35</v>
      </c>
      <c r="E497" s="9"/>
      <c r="F497" s="11" t="s">
        <v>2542</v>
      </c>
      <c r="G497" s="12" t="s">
        <v>2543</v>
      </c>
      <c r="H497" s="24"/>
      <c r="I497" s="9" t="s">
        <v>84</v>
      </c>
      <c r="J497" s="16" t="s">
        <v>92</v>
      </c>
      <c r="K497" s="24" t="s">
        <v>2544</v>
      </c>
      <c r="L497" s="24" t="s">
        <v>2545</v>
      </c>
      <c r="M497" s="16" t="s">
        <v>41</v>
      </c>
      <c r="N497" s="11" t="s">
        <v>2546</v>
      </c>
      <c r="O497" s="24" t="s">
        <v>2547</v>
      </c>
      <c r="P497" s="23"/>
      <c r="Q497" s="16"/>
      <c r="R497" s="23"/>
      <c r="S497" s="23"/>
      <c r="T497" s="23"/>
      <c r="U497" s="23"/>
      <c r="V497" s="23"/>
      <c r="W497" s="23"/>
      <c r="X497" s="16"/>
      <c r="Y497" s="9" t="s">
        <v>1867</v>
      </c>
      <c r="Z497" s="13" t="str">
        <f t="shared" si="1"/>
        <v>{"id":"M4-MyM-8a-E-1-BR","stimulus":"&lt;p&gt;Cientistas prevêem que no próximo ano será {{T1}} °C mais quente na cidade onde Saulo vive devido ao aquecimento global. Se no verão passado a temperatura máxima foi de {{T2}} °C, qual será a temperatura máxima no próximo verão?&lt;/p&gt;","template":"&lt;p&gt;A temperatura máxima será {{response}} °C.&lt;/p&gt;","hint":"&lt;p&gt;Some os graus Celsius.&lt;/p&gt;","feedback":"&lt;p&gt;Para calcular o aumento de temperatura, some as duas medidas:&lt;/p&gt;&lt;p style=\"text-align: center\"&gt;{{T1}} + {{T2}} = {{A1}} °C&lt;/p&gt;","seed":{"parameters":[{"name":"Q1","label":null,"min":5,"max":20,"step":1},{"name":"Q2","label":null,"min":400,"max":460,"step":1}],"calculated":[{"name":"T1","function":"Lemonlib.round({{Q1}}/10, 1)","temp":true},{"name":"T2","function":"Lemonlib.round({{Q2}}/10, 1)","temp":true},{"name":"A1","function":"Lemonlib.round({{T1}}+{{T2}}, 1)"}],"uniques":true},"algorithm":{"name":"calculateOperation","params":{"method":"equivLiteral","keyboard":"INTERMEDIATE"}}}</v>
      </c>
      <c r="AA497" s="11" t="s">
        <v>2548</v>
      </c>
      <c r="AB497" s="14" t="str">
        <f t="shared" si="2"/>
        <v>M4-MyM-8a-E-1</v>
      </c>
      <c r="AC497" s="14" t="str">
        <f t="shared" si="3"/>
        <v>M4-MyM-8a-E-1-BR</v>
      </c>
      <c r="AD497" s="16"/>
      <c r="AE497" s="16"/>
      <c r="AF497" s="16" t="s">
        <v>46</v>
      </c>
      <c r="AG497" s="16"/>
    </row>
    <row r="498" ht="75.0" customHeight="1">
      <c r="A498" s="9" t="s">
        <v>2532</v>
      </c>
      <c r="B498" s="12" t="s">
        <v>2533</v>
      </c>
      <c r="C498" s="7" t="s">
        <v>48</v>
      </c>
      <c r="D498" s="10" t="s">
        <v>35</v>
      </c>
      <c r="E498" s="9"/>
      <c r="F498" s="11" t="s">
        <v>2549</v>
      </c>
      <c r="G498" s="11" t="s">
        <v>2550</v>
      </c>
      <c r="H498" s="24"/>
      <c r="I498" s="9" t="s">
        <v>84</v>
      </c>
      <c r="J498" s="16" t="s">
        <v>92</v>
      </c>
      <c r="K498" s="24" t="s">
        <v>2544</v>
      </c>
      <c r="L498" s="11" t="s">
        <v>2551</v>
      </c>
      <c r="M498" s="16" t="s">
        <v>41</v>
      </c>
      <c r="N498" s="11" t="s">
        <v>2552</v>
      </c>
      <c r="O498" s="24" t="s">
        <v>2553</v>
      </c>
      <c r="P498" s="23"/>
      <c r="Q498" s="16"/>
      <c r="R498" s="23"/>
      <c r="S498" s="23"/>
      <c r="T498" s="23"/>
      <c r="U498" s="23"/>
      <c r="V498" s="23"/>
      <c r="W498" s="23"/>
      <c r="X498" s="16"/>
      <c r="Y498" s="9" t="s">
        <v>1867</v>
      </c>
      <c r="Z498" s="13" t="str">
        <f t="shared" si="1"/>
        <v>{"id":"M4-MyM-8a-E-2-BR","stimulus":"&lt;p&gt;No ano passado, a temperatura máxima foi de {{T1}} °C na cidade em que Marina mora. Este ano, a temperatura máxima foi de {{T2}} °C. Quanto a temperatura aumentou de um ano para o outro?&lt;/p&gt;","template":"&lt;p&gt;A temperatura subiu {{response}} °C.&lt;/p&gt;","hint":"&lt;p&gt;Subtraia os graus Celsius.&lt;/p&gt;","feedback":"&lt;p&gt;Para calcular a diferença de temperatura, subtraia as duas medidas:&lt;/p&gt;&lt;p style=\"text-align: center\"&gt;{{T2}} − {{T1}} = {{A1}} °C&lt;/p&gt;","seed":{"parameters":[{"name":"Q1","label":null,"min":5,"max":20,"step":1},{"name":"Q2","label":null,"min":400,"max":460,"step":1}],"calculated":[{"name":"A1","function":"Lemonlib.round({{Q1}}/10, 1)"},{"name":"T2","function":"Lemonlib.round({{Q1}}/10+{{Q2}}/10, 1)","temp":true},{"name":"T1","function":"Lemonlib.round({{Q2}}/10, 1)","temp":true}],"uniques":true},"algorithm":{"name":"calculateOperation","params":{"method":"equivLiteral","keyboard":"INTERMEDIATE"}}}</v>
      </c>
      <c r="AA498" s="11" t="s">
        <v>2554</v>
      </c>
      <c r="AB498" s="14" t="str">
        <f t="shared" si="2"/>
        <v>M4-MyM-8a-E-2</v>
      </c>
      <c r="AC498" s="14" t="str">
        <f t="shared" si="3"/>
        <v>M4-MyM-8a-E-2-BR</v>
      </c>
      <c r="AD498" s="16"/>
      <c r="AE498" s="16"/>
      <c r="AF498" s="16" t="s">
        <v>46</v>
      </c>
      <c r="AG498" s="16"/>
    </row>
    <row r="499" ht="75.0" customHeight="1">
      <c r="A499" s="9" t="s">
        <v>2532</v>
      </c>
      <c r="B499" s="12" t="s">
        <v>2533</v>
      </c>
      <c r="C499" s="7" t="s">
        <v>48</v>
      </c>
      <c r="D499" s="10" t="s">
        <v>35</v>
      </c>
      <c r="E499" s="9"/>
      <c r="F499" s="12" t="s">
        <v>2555</v>
      </c>
      <c r="G499" s="12" t="s">
        <v>2556</v>
      </c>
      <c r="H499" s="24"/>
      <c r="I499" s="9" t="s">
        <v>84</v>
      </c>
      <c r="J499" s="16" t="s">
        <v>92</v>
      </c>
      <c r="K499" s="24" t="s">
        <v>2557</v>
      </c>
      <c r="L499" s="24" t="s">
        <v>2558</v>
      </c>
      <c r="M499" s="16" t="s">
        <v>41</v>
      </c>
      <c r="N499" s="11" t="s">
        <v>2546</v>
      </c>
      <c r="O499" s="24" t="s">
        <v>2559</v>
      </c>
      <c r="P499" s="23"/>
      <c r="Q499" s="16"/>
      <c r="R499" s="23"/>
      <c r="S499" s="23"/>
      <c r="T499" s="23"/>
      <c r="U499" s="23"/>
      <c r="V499" s="23"/>
      <c r="W499" s="23"/>
      <c r="X499" s="16"/>
      <c r="Y499" s="9" t="s">
        <v>1867</v>
      </c>
      <c r="Z499" s="13" t="str">
        <f t="shared" si="1"/>
        <v>{"id":"M4-MyM-8a-E-3-BR","stimulus":"&lt;p&gt;Devido à ação dos seres humanos sobre o clima na Terra, a temperatura média do planeta subiu {{T3}} °C entre os anos de {{T1}} e {{T2}}. Se em {{T1}} a temperatura média foi {{T4}} °C, qual foi a temperatura média em {{T2}}?&lt;/p&gt;","template":"&lt;p&gt;A temperatura média foi de {{response}} °C.&lt;/p&gt;","hint":"&lt;p&gt;Adicione os graus Celsius.&lt;/p&gt;","feedback":"&lt;p&gt;Para calcular o aumento de temperatura, some as duas medidas:&lt;/p&gt;&lt;p style=\"text-align: center\"&gt;{{T4}} + {{T3}} = {{A1}} °C&lt;/p&gt;","seed":{"parameters":[{"name":"Q1","label":null,"min":20,"max":50,"step":1},{"name":"Q2","label":null,"min":13,"max":18,"step":1}],"calculated":[{"name":"A1","function":"Lemonlib.round((50-{{Q1}}+{{Q2}})*0.02+{{Q2}}, 2)"},{"name":"T1","function":"2020-{{Q1}}","temp":true},{"name":"T2","function":"{{T1}}+{{Q2}}","temp":true},{"name":"T3","function":"Lemonlib.round((50-{{Q1}})*0.02, 2)","temp":true},{"name":"T4","function":"Lemonlib.round({{Q2}}*0.02+{{Q2}}, 2)","temp":true}],"uniques":true},"algorithm":{"name":"calculateOperation","params":{"method":"equivLiteral","keyboard":"INTERMEDIATE"}}}</v>
      </c>
      <c r="AA499" s="11" t="s">
        <v>2560</v>
      </c>
      <c r="AB499" s="14" t="str">
        <f t="shared" si="2"/>
        <v>M4-MyM-8a-E-3</v>
      </c>
      <c r="AC499" s="14" t="str">
        <f t="shared" si="3"/>
        <v>M4-MyM-8a-E-3-BR</v>
      </c>
      <c r="AD499" s="16"/>
      <c r="AE499" s="16"/>
      <c r="AF499" s="16" t="s">
        <v>46</v>
      </c>
      <c r="AG499" s="16"/>
    </row>
    <row r="500" ht="75.0" customHeight="1">
      <c r="A500" s="9" t="s">
        <v>2532</v>
      </c>
      <c r="B500" s="12" t="s">
        <v>2533</v>
      </c>
      <c r="C500" s="7" t="s">
        <v>48</v>
      </c>
      <c r="D500" s="10" t="s">
        <v>35</v>
      </c>
      <c r="E500" s="9"/>
      <c r="F500" s="11" t="s">
        <v>2561</v>
      </c>
      <c r="G500" s="12" t="s">
        <v>2562</v>
      </c>
      <c r="H500" s="24"/>
      <c r="I500" s="9" t="s">
        <v>84</v>
      </c>
      <c r="J500" s="9" t="s">
        <v>92</v>
      </c>
      <c r="K500" s="24" t="s">
        <v>2557</v>
      </c>
      <c r="L500" s="12" t="s">
        <v>2563</v>
      </c>
      <c r="M500" s="9" t="s">
        <v>41</v>
      </c>
      <c r="N500" s="11" t="s">
        <v>2552</v>
      </c>
      <c r="O500" s="12" t="s">
        <v>2564</v>
      </c>
      <c r="P500" s="23"/>
      <c r="Q500" s="16"/>
      <c r="R500" s="23"/>
      <c r="S500" s="23"/>
      <c r="T500" s="23"/>
      <c r="U500" s="23"/>
      <c r="V500" s="23"/>
      <c r="W500" s="23"/>
      <c r="X500" s="16"/>
      <c r="Y500" s="9" t="s">
        <v>1867</v>
      </c>
      <c r="Z500" s="13" t="str">
        <f t="shared" si="1"/>
        <v>{"id":"M4-MyM-8a-E-4-BR","stimulus":"&lt;p&gt;Devido à ação dos seres humanos sobre o clima na Terra, a temperatura média do planeta foi de {{T3}} °C no ano de {{T1}} e {{T4}} °C no ano de {{T2}}. Quanto a temperatura aumentou de um ano para o outro?&lt;/p&gt;","template":"&lt;p&gt;A temperatura média subiu {{response}} °C.&lt;/p&gt;","hint":"&lt;p&gt;Subtraia os graus Celsius.&lt;/p&gt;","feedback":"&lt;p&gt;Para calcular o aumento de temperatura, subtraia as duas medidas:&lt;/p&gt;&lt;p style=\"text-align: center\"&gt;{{T4}} − {{T3}} = {{A1}} °C&lt;/p&gt;","seed":{"parameters":[{"name":"Q1","label":null,"min":20,"max":50,"step":1},{"name":"Q2","label":null,"min":13,"max":18,"step":1}],"calculated":[{"name":"A1","function":"Lemonlib.round({{Q2}}*0.02, 2)"},{"name":"T1","function":"2020-{{Q1}}","temp":true},{"name":"T2","function":"{{T1}}+{{Q2}}","temp":true},{"name":"T3","function":"Lemonlib.round((50-{{Q1}})*0.02+{{Q2}}, 2)","temp":true},{"name":"T4","function":"Lemonlib.round((50-{{Q1}}+{{Q2}})*0.02+{{Q2}}, 2)","temp":true}],"uniques":true},"algorithm":{"name":"calculateOperation","params":{"method":"equivLiteral","keyboard":"INTERMEDIATE"}}}</v>
      </c>
      <c r="AA500" s="11" t="s">
        <v>2565</v>
      </c>
      <c r="AB500" s="14" t="str">
        <f t="shared" si="2"/>
        <v>M4-MyM-8a-E-4</v>
      </c>
      <c r="AC500" s="14" t="str">
        <f t="shared" si="3"/>
        <v>M4-MyM-8a-E-4-BR</v>
      </c>
      <c r="AD500" s="16"/>
      <c r="AE500" s="16"/>
      <c r="AF500" s="16" t="s">
        <v>46</v>
      </c>
      <c r="AG500" s="16"/>
    </row>
    <row r="501" ht="75.0" customHeight="1">
      <c r="A501" s="9" t="s">
        <v>2566</v>
      </c>
      <c r="B501" s="12" t="s">
        <v>2567</v>
      </c>
      <c r="C501" s="9" t="s">
        <v>34</v>
      </c>
      <c r="D501" s="10" t="s">
        <v>35</v>
      </c>
      <c r="E501" s="9"/>
      <c r="F501" s="12" t="s">
        <v>2568</v>
      </c>
      <c r="G501" s="12"/>
      <c r="H501" s="24"/>
      <c r="I501" s="9" t="s">
        <v>84</v>
      </c>
      <c r="J501" s="9" t="s">
        <v>110</v>
      </c>
      <c r="K501" s="12" t="s">
        <v>2569</v>
      </c>
      <c r="L501" s="12" t="s">
        <v>112</v>
      </c>
      <c r="M501" s="9" t="s">
        <v>41</v>
      </c>
      <c r="N501" s="12" t="s">
        <v>2570</v>
      </c>
      <c r="O501" s="12" t="s">
        <v>2570</v>
      </c>
      <c r="P501" s="23"/>
      <c r="Q501" s="16"/>
      <c r="R501" s="23"/>
      <c r="S501" s="23"/>
      <c r="T501" s="23"/>
      <c r="U501" s="23"/>
      <c r="V501" s="23"/>
      <c r="W501" s="23"/>
      <c r="X501" s="16"/>
      <c r="Y501" s="9" t="s">
        <v>1867</v>
      </c>
      <c r="Z501" s="13" t="str">
        <f t="shared" si="1"/>
        <v>{"id":"M4-MyM-9a-I-1-BR","stimulus":"&lt;p&gt;Este gráfico de barras representa as temperaturas máximas por dia registradas em uma região atingida pelas atividades de um vulcão. Indica se as afirmações estão corretas ou incorretas.&lt;/p&gt; &lt;div style=\"display:flex; justify-content:center;\"&gt;&lt;div class=\"fr-chart ct-chart ct-minor-seventh\" data-chart='{\"type\": \"bar\", \"series\": [{\"name\": \"ºC máximos\", \"data\": [{{Q1}},{{Q2}},{{Q3}},{{Q4}},{{Q5}}]}], \"labels\":[\"Segunda-feira\",\"Terça-feira\",\"Quarta-feira\",\"Quinta-feira\",\"Sexta-feira\"]}'&gt;&lt;/div&gt;&lt;/div&gt;","hint":"&lt;p&gt;A altura atingida por cada barra representa a temperatura máxima.&lt;/p&gt;","feedback":"&lt;p&gt;A altura atingida por cada barra representa a temperatura máxima.&lt;/p&gt;","seed":{"parameters":[{"name":"Q1","label":"","min":40,"max":70,"step":5},{"name":"Q2","label":"","min":40,"max":70,"step":5},{"name":"Q3","label":"","min":40,"max":70,"step":5},{"name":"Q4","label":"","min":40,"max":70,"step":5},{"name":"Q5","label":"","min":40,"max":70,"step":5}],"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inline","params":{"countCorrect":1,"countIncorrect":2,"options":["Correta","Incorreta"]}}}</v>
      </c>
      <c r="AA501" s="12" t="s">
        <v>2571</v>
      </c>
      <c r="AB501" s="14" t="str">
        <f t="shared" si="2"/>
        <v>M4-MyM-9a-I-1</v>
      </c>
      <c r="AC501" s="14" t="str">
        <f t="shared" si="3"/>
        <v>M4-MyM-9a-I-1-BR</v>
      </c>
      <c r="AD501" s="16"/>
      <c r="AE501" s="7" t="s">
        <v>341</v>
      </c>
      <c r="AF501" s="16" t="s">
        <v>46</v>
      </c>
      <c r="AG501" s="16"/>
    </row>
    <row r="502" ht="75.0" customHeight="1">
      <c r="A502" s="9" t="s">
        <v>2566</v>
      </c>
      <c r="B502" s="12" t="s">
        <v>2567</v>
      </c>
      <c r="C502" s="7" t="s">
        <v>34</v>
      </c>
      <c r="D502" s="10" t="s">
        <v>35</v>
      </c>
      <c r="E502" s="9"/>
      <c r="F502" s="12" t="s">
        <v>2572</v>
      </c>
      <c r="G502" s="12"/>
      <c r="H502" s="24"/>
      <c r="I502" s="9" t="s">
        <v>84</v>
      </c>
      <c r="J502" s="9" t="s">
        <v>110</v>
      </c>
      <c r="K502" s="12" t="s">
        <v>2573</v>
      </c>
      <c r="L502" s="12" t="s">
        <v>112</v>
      </c>
      <c r="M502" s="9" t="s">
        <v>41</v>
      </c>
      <c r="N502" s="12" t="s">
        <v>2574</v>
      </c>
      <c r="O502" s="12" t="s">
        <v>2574</v>
      </c>
      <c r="P502" s="24"/>
      <c r="Q502" s="24"/>
      <c r="R502" s="23"/>
      <c r="S502" s="23"/>
      <c r="T502" s="23"/>
      <c r="U502" s="23"/>
      <c r="V502" s="23"/>
      <c r="W502" s="23"/>
      <c r="X502" s="16"/>
      <c r="Y502" s="9" t="s">
        <v>1867</v>
      </c>
      <c r="Z502" s="13" t="str">
        <f t="shared" si="1"/>
        <v>{"id":"M4-MyM-9a-I-2-BR","stimulus":"&lt;p&gt;Cristina criou este gráfico de barras para representar as temperaturas mínimas que a geladeira de uma loja marcou durante alguns dias. Indique se as afirmações estão corretas ou incorretas.&lt;/p&gt;&lt;div style=\"display:flex; justify-content:center;\"&gt;&lt;div class=\"fr-chart ct-chart ct-minor-seventh\" data-chart='{\"type\": \"bar\", \"series\": [{\"name\": \"ºC mínimos\", \"data\": [{{Q1}},{{Q2}},{{Q3}},{{Q4}},{{Q5}}]}], \"labels\":[\"Segunda-feira\",\"Terça-feira\",\"Quarta-feira\",\"Quinta-feira\",\"Sexta-feira\"]}'&gt;&lt;/div&gt;&lt;/div&gt;","hint":"&lt;p&gt;A altura atingida por cada barra representa a temperatura mínima.&lt;/p&gt;","feedback":"&lt;p&gt;A altura atingida por cada barra representa a temperatura mínima.&lt;/p&gt;","seed":{"parameters":[{"name":"Q1","label":"","min":1,"max":10,"step":1},{"name":"Q2","label":"","min":1,"max":10,"step":1},{"name":"Q3","label":"","min":1,"max":10,"step":1},{"name":"Q4","label":"","min":1,"max":10,"step":1},{"name":"Q5","label":"","min":1,"max":10,"step":1}],"calculated":[{"name":"A1","label":"A temperatura mínima registrada na sexta-feira foi {{Q5}} °C"},{"name":"A2","label":"A temperatura mínima registrada na quinta-feira foi {{Q4}} °C."},{"name":"A3","label":"A temperatura mínima registrada na segunda-feira foi {{Q5}} °C.","incorrect":true},{"name":"A4","label":"A temperatura mínima registrada na terça-feira foi {{Q1}} °C.","incorrect":true},{"name":"A5","label":"A temperatura mínima registrada na quarta-feira foi {{Q2}} °C.","incorrect":true}],"uniques":true},"algorithm":{"name":"trueFalse","template":"Choice matrix – inline","params":{"countCorrect":1,"countIncorrect":2,"options":["Correta","Incorreta"]}}}</v>
      </c>
      <c r="AA502" s="12" t="s">
        <v>2575</v>
      </c>
      <c r="AB502" s="14" t="str">
        <f t="shared" si="2"/>
        <v>M4-MyM-9a-I-2</v>
      </c>
      <c r="AC502" s="14" t="str">
        <f t="shared" si="3"/>
        <v>M4-MyM-9a-I-2-BR</v>
      </c>
      <c r="AD502" s="16"/>
      <c r="AE502" s="7" t="s">
        <v>341</v>
      </c>
      <c r="AF502" s="16" t="s">
        <v>46</v>
      </c>
      <c r="AG502" s="16"/>
    </row>
    <row r="503" ht="75.0" customHeight="1">
      <c r="A503" s="9" t="s">
        <v>2566</v>
      </c>
      <c r="B503" s="12" t="s">
        <v>2567</v>
      </c>
      <c r="C503" s="7" t="s">
        <v>34</v>
      </c>
      <c r="D503" s="10" t="s">
        <v>35</v>
      </c>
      <c r="E503" s="9"/>
      <c r="F503" s="21" t="s">
        <v>2576</v>
      </c>
      <c r="G503" s="12"/>
      <c r="H503" s="24"/>
      <c r="I503" s="9" t="s">
        <v>84</v>
      </c>
      <c r="J503" s="9" t="s">
        <v>1361</v>
      </c>
      <c r="K503" s="11" t="s">
        <v>2577</v>
      </c>
      <c r="L503" s="11" t="s">
        <v>2578</v>
      </c>
      <c r="M503" s="9" t="s">
        <v>41</v>
      </c>
      <c r="N503" s="12" t="s">
        <v>2537</v>
      </c>
      <c r="O503" s="12" t="s">
        <v>2537</v>
      </c>
      <c r="P503" s="24"/>
      <c r="Q503" s="24"/>
      <c r="R503" s="23"/>
      <c r="S503" s="23"/>
      <c r="T503" s="23"/>
      <c r="U503" s="23"/>
      <c r="V503" s="23"/>
      <c r="W503" s="23"/>
      <c r="X503" s="16"/>
      <c r="Y503" s="9" t="s">
        <v>1867</v>
      </c>
      <c r="Z503" s="13" t="str">
        <f t="shared" si="1"/>
        <v>{"id":"M4-MyM-9a-I-3-BR","stimulus":"&lt;p&gt;Três pacientes tiveram suas temperaturas medidas em um hospital. Arraste e ordene as temperaturas da mais baixa para a mais alta.&lt;/p&gt;&lt;table style=\"width: 100%;\"&gt;&lt;tbody&gt;&lt;tr&gt;&lt;td style=\"width: 50%; background-color: #72D2CD; text-align: center;\"&gt;&lt;span style=\"color: rgb(255, 255, 255);\"&gt;Paciente &amp;nbsp;&lt;/span&gt;&lt;/td&gt;&lt;td style=\"width: 50%; background-color: #72D2CD; text-align: center;\"&gt;&lt;span style=\"color: rgb(255, 255, 255);\"&gt;Temperatura&lt;/span&gt;&lt;/td&gt;&lt;/tr&gt;&lt;tr&gt;&lt;td style=\"width: 50%; text-align: center;\"&gt;{{N1}}&amp;nbsp;&lt;/td&gt;&lt;td style=\"width: 50%; text-align: center;\"&gt;{{Q1}} °C&lt;/td&gt;&lt;/tr&gt;&lt;tr&gt;&lt;td style=\"width: 50%; text-align: center;\"&gt;{{N2}}&lt;/td&gt;&lt;td style=\"width: 50%; text-align: center;\"&gt;{{Q2}} °C&lt;/td&gt;&lt;/tr&gt;&lt;tr&gt;&lt;td style=\"width: 50%; text-align: center;\"&gt;{{N3}}&lt;/td&gt;&lt;td style=\"width: 50%; text-align: center;\"&gt;{{Q3}} °C&amp;nbsp;&lt;/td&gt;&lt;/tr&gt;&lt;/tbody&gt;&lt;/table&gt;","template":"&lt;p style=\"text-align:center;\"&gt;{{response}} &lt; {{response}} &lt; {{response}}&lt;/p&gt;","hint":"&lt;p&gt;Compare os valores dígito a dígito começando da esquerda.&lt;/p&gt;","feedback":"&lt;p&gt;Compare os valores dígito a dígito começando da esquerda.&lt;/p&gt;","seed":{"parameters":[{"name":"Q1","label":null,"min":34,"max":41,"step":1},{"name":"Q2","label":null,"min":34,"max":41,"step":1},{"name":"Q3","label":null,"min":34,"max":41,"step":1},{"name":"N1","list":["Bruno","Carlos","Karina","Ricardo"]},{"name":"N2","list":["Bruno","Carlos","Karina","Ricardo"]},{"name":"N3","list":["Bruno","Carlos","Karina","Ricardo"]}],"calculated":[{"name":"A1","label":"{{function}} °C","function":"math.min({{Q1}}, {{Q2}}, {{Q3}})"},{"name":"A2","label":"{{function}} °C","function":"Lemonlib.round({{Q1}}+{{Q2}}+{{Q3}}-math.min({{Q1}}, {{Q2}}, {{Q3}})-math.max({{Q1}}, {{Q2}}, {{Q3}}), 2)"},{"name":"A3","label":"{{function}} °C","function":"math.max({{Q1}}, {{Q2}}, {{Q3}})"}],"uniques":true},"algorithm":{"name":"calculateOperation","template":"Cloze with drag &amp; drop","params":{"keyboard":"INTERMEDIATE"}}}</v>
      </c>
      <c r="AA503" s="11" t="s">
        <v>2579</v>
      </c>
      <c r="AB503" s="14" t="str">
        <f t="shared" si="2"/>
        <v>M4-MyM-9a-I-3</v>
      </c>
      <c r="AC503" s="14" t="str">
        <f t="shared" si="3"/>
        <v>M4-MyM-9a-I-3-BR</v>
      </c>
      <c r="AD503" s="16"/>
      <c r="AE503" s="7" t="s">
        <v>341</v>
      </c>
      <c r="AF503" s="16" t="s">
        <v>46</v>
      </c>
      <c r="AG503" s="16"/>
    </row>
    <row r="504" ht="75.0" customHeight="1">
      <c r="A504" s="9" t="s">
        <v>2566</v>
      </c>
      <c r="B504" s="12" t="s">
        <v>2567</v>
      </c>
      <c r="C504" s="7" t="s">
        <v>48</v>
      </c>
      <c r="D504" s="10" t="s">
        <v>35</v>
      </c>
      <c r="E504" s="9"/>
      <c r="F504" s="11" t="s">
        <v>2580</v>
      </c>
      <c r="G504" s="18" t="s">
        <v>2581</v>
      </c>
      <c r="H504" s="24"/>
      <c r="I504" s="9" t="s">
        <v>84</v>
      </c>
      <c r="J504" s="9" t="s">
        <v>92</v>
      </c>
      <c r="K504" s="12" t="s">
        <v>2582</v>
      </c>
      <c r="L504" s="11" t="s">
        <v>2583</v>
      </c>
      <c r="M504" s="9" t="s">
        <v>41</v>
      </c>
      <c r="N504" s="24" t="s">
        <v>2584</v>
      </c>
      <c r="O504" s="24" t="s">
        <v>2584</v>
      </c>
      <c r="P504" s="23"/>
      <c r="Q504" s="16"/>
      <c r="R504" s="23"/>
      <c r="S504" s="23"/>
      <c r="T504" s="23"/>
      <c r="U504" s="23"/>
      <c r="V504" s="23"/>
      <c r="W504" s="23"/>
      <c r="X504" s="16"/>
      <c r="Y504" s="9" t="s">
        <v>1867</v>
      </c>
      <c r="Z504" s="13" t="str">
        <f t="shared" si="1"/>
        <v>{"id":"M4-MyM-9a-E-1-BR","stimulus":"&lt;p&gt;Veja este gráfico que traça as temperaturas mínima e máxima por três meses em {{N1}} e {{N2}}. Em seguida, complete a tabela com base nas informações do gráfico.&lt;/p&gt;&lt;div style=\"display:flex; justify-content: center;\"&gt;&lt;div class=\"fr-chart ct-chart ct-minor-seventh\" data-chart='{\"type\": \"bar\", \"series\": [{\"name\": \"{{N1}}\", \"data\": [{{Q1}},{{Q2}},{{Q3}}]},{\"name\": \"{{N2}}\", \"data\": [{{Q4}},{{Q5}},{{Q6}}]}], \"labels\":[\"Abril\",\"Maio\",\"Junho\"]}'&gt;&lt;/div&gt;&lt;/div&gt;","template":"&lt;table style=\"width: 100%;\"&gt;&lt;tbody&gt;&lt;tr&gt;&lt;td style=\"width: 33.3%; text-align: center; background-color: #9FC1FD;\"&gt;&lt;strong&gt;&lt;span style=\"color: rgb(255, 255, 255);\"&gt;Mês&lt;/span&gt;&lt;/strong&gt;&lt;/td&gt;&lt;td style=\"width: 33.3%; text-align: center; background-color: #9FC1FD;\"&gt;&lt;strong&gt;&lt;span style=\"color: rgb(255, 255, 255);\"&gt;{{N1}}&lt;/span&gt;&lt;/strong&gt;&lt;/td&gt;&lt;td style=\"width: 33.3%; text-align: center; background-color: #9FC1FD;\"&gt;&lt;strong&gt;&lt;span style=\"color: rgb(255, 255, 255);\"&gt;{{N2}}&lt;/span&gt;&lt;/strong&gt;&lt;/td&gt;&lt;/tr&gt;&lt;tr&gt;&lt;td style=\"width: 33.3%; text-align: center;\"&gt;Abril&lt;/td&gt;&lt;td style=\"width: 33.3%; text-align: center;\"&gt;{{Q1}} ºC&lt;/td&gt;&lt;td style=\"width: 33.3%; text-align: center;\"&gt;{{response}} ºC&lt;/td&gt;&lt;/tr&gt;&lt;tr&gt;&lt;td style=\"width: 33.3%; text-align: center;\"&gt;Maio&lt;/td&gt;&lt;td style=\"width: 33.3%; text-align: center;\"&gt;{{response}} ºC&lt;/td&gt;&lt;td style=\"width: 33.3%; text-align: center;\"&gt;{{Q5}} ºC&lt;/td&gt;&lt;/tr&gt;&lt;tr&gt;&lt;td style=\"width: 33.3%; text-align: center;\"&gt;Junho&lt;/td&gt;&lt;td style=\"width: 33.3%; text-align: center;\"&gt;{{response}} ºC&lt;/td&gt;&lt;td style=\"width: 33.3%; text-align: center;\"&gt;{{Q6}} ºC&lt;/td&gt;&lt;/tr&gt;&lt;/tbody&gt;&lt;/table&gt;","hint":"&lt;p&gt;A altura que cada barra atinge representa a temperatura em cada mês em {{N1}} a {{N2}}.&lt;/p&gt;","feedback":"&lt;p&gt;A altura que cada barra atinge representa a temperatura em cada mês em {{N1}} a {{N2}}.&lt;/p&gt;","seed":{"parameters":[{"name":"Q1","label":null,"min":8,"max":15,"step":1},{"name":"Q2","label":null,"min":8,"max":15,"step":1},{"name":"Q3","label":null,"min":8,"max":15,"step":1},{"name":"Q4","label":null,"min":20,"max":30,"step":1},{"name":"Q5","label":null,"min":20,"max":30,"step":1},{"name":"Q6","label":null,"min":20,"max":30,"step":1},{"name":"N1","label":null,"list":["Roma","Londres","Madri","Paris","Berlim"]},{"name":"N2","label":null,"list":["Roma","Londres","Madri","Paris","Berlim"]}],"calculated":[{"name":"A1","label":"{{function}}","function":"{{Q4}}"},{"name":"A2","label":"{{function}}","function":"{{Q2}}"},{"name":"A3","label":"{{function}}","function":"{{Q3}}"}],"uniques":true},"algorithm":{"name":"calculateOperation","params":{"method":"equivLiteral","keyboard":"NUMERICAL"}}}</v>
      </c>
      <c r="AA504" s="11" t="s">
        <v>2585</v>
      </c>
      <c r="AB504" s="14" t="str">
        <f t="shared" si="2"/>
        <v>M4-MyM-9a-E-1</v>
      </c>
      <c r="AC504" s="14" t="str">
        <f t="shared" si="3"/>
        <v>M4-MyM-9a-E-1-BR</v>
      </c>
      <c r="AD504" s="16"/>
      <c r="AE504" s="7" t="s">
        <v>341</v>
      </c>
      <c r="AF504" s="16" t="s">
        <v>46</v>
      </c>
      <c r="AG504" s="16"/>
    </row>
    <row r="505" ht="75.0" customHeight="1">
      <c r="A505" s="9" t="s">
        <v>2566</v>
      </c>
      <c r="B505" s="12" t="s">
        <v>2567</v>
      </c>
      <c r="C505" s="7" t="s">
        <v>48</v>
      </c>
      <c r="D505" s="10" t="s">
        <v>35</v>
      </c>
      <c r="E505" s="9"/>
      <c r="F505" s="11" t="s">
        <v>2586</v>
      </c>
      <c r="G505" s="8" t="s">
        <v>2587</v>
      </c>
      <c r="H505" s="24"/>
      <c r="I505" s="9"/>
      <c r="J505" s="9" t="s">
        <v>51</v>
      </c>
      <c r="K505" s="12" t="s">
        <v>2588</v>
      </c>
      <c r="L505" s="18" t="s">
        <v>2589</v>
      </c>
      <c r="M505" s="9" t="s">
        <v>41</v>
      </c>
      <c r="N505" s="24" t="s">
        <v>2590</v>
      </c>
      <c r="O505" s="24" t="s">
        <v>2590</v>
      </c>
      <c r="P505" s="23"/>
      <c r="Q505" s="16"/>
      <c r="R505" s="23"/>
      <c r="S505" s="23"/>
      <c r="T505" s="23"/>
      <c r="U505" s="23"/>
      <c r="V505" s="23"/>
      <c r="W505" s="23"/>
      <c r="X505" s="16"/>
      <c r="Y505" s="9" t="s">
        <v>1867</v>
      </c>
      <c r="Z505" s="13" t="str">
        <f t="shared" si="1"/>
        <v>{"id":"M4-MyM-9a-E-2-BR","stimulus":"&lt;p&gt;O ar condicionado da casa de Daniel está quebrado e mostra uma temperatura diferente a cada hora. Veja este gráfico que mostra as temperaturas mostradas em diferentes horários e complete a tabela com base nas informações do gráfico.&lt;/p&gt;&lt;div style=\"display:flex; justify-content: center;\"&gt;&lt;div class=\"fr-chart ct-chart ct-minor-seventh\" data-chart='{\"type\": \"bar\", \"series\": [{\"name\": \"Temperatura\", \"data\": [{{Q1}},{{Q2}},{{Q3}},{{Q4}},{{Q5}}]}], \"labels\":[\"{{Q6}}:00 h\",\"{{T1}}:00 h\",\"{{T2}}:00 h\",\"{{T3}}:00 h\",\"{{T4}}:00 h\"]}'&gt;&lt;/div&gt;&lt;/div&gt;","template":"&lt;table style=\"width: 100%;\"&gt;&lt;tbody&gt;&lt;tr&gt;&lt;td style=\"width: 50%; background-color: #72D2CD; text-align: center;\"&gt;&lt;span style=\"color: rgb(255, 255, 255);\"&gt;Hora&lt;/span&gt;&lt;/td&gt;&lt;td style=\"width: 50%; background-color: #72D2CD; text-align: center;\"&gt;&lt;span style=\"color: rgb(255, 255, 255);\"&gt;Temperatura&lt;/span&gt;&lt;/td&gt;&lt;/tr&gt;&lt;tr&gt;&lt;td style=\"width: 50%; text-align: center;\"&gt;{{T1}}:00 h&lt;/td&gt;&lt;td style=\"width: 50%; text-align: center;\"&gt;{{response}} °C&lt;/td&gt;&lt;/tr&gt;&lt;tr&gt;&lt;td style=\"width: 50%; text-align: center;\"&gt;{{T3}}:00 h&lt;/td&gt;&lt;td style=\"width: 50%; text-align: center;\"&gt;{{response}} °C&lt;/td&gt;&lt;/tr&gt;&lt;tr&gt;&lt;td style=\"width: 50%; text-align: center;\"&gt;{{T4}}:00 h&lt;/td&gt;&lt;td style=\"width: 50%; text-align: center;\"&gt;{{response}} °C&amp;nbsp;&lt;/td&gt;&lt;/tr&gt;&lt;/tbody&gt;&lt;/table&gt;","hint":"&lt;p&gt;A altura que cada barra atinge representa a temperatura que estava naquele momento.&lt;/p&gt;","feedback":"&lt;p&gt;A altura que cada barra atinge representa a temperatura que estava naquele momento.&lt;/p&gt;","seed":{"parameters":[{"name":"Q1","label":null,"min":15,"max":30,"step":1},{"name":"Q2","label":null,"min":15,"max":30,"step":1},{"name":"Q3","label":null,"min":15,"max":30,"step":1},{"name":"Q4","label":null,"min":15,"max":30,"step":1},{"name":"Q5","label":null,"min":15,"max":30,"step":1},{"name":"Q6","label":null,"min":1,"max":18,"step":1}],"calculated":[{"name":"T1","function":"{{Q6}}+1","temp":true},{"name":"T2","function":"{{Q6}}+2","temp":true},{"name":"T3","function":"{{Q6}}+3","temp":true},{"name":"T4","function":"{{Q6}}+4","temp":true},{"name":"A1","label":"{{function}}","function":"{{Q2}}"},{"name":"A2","label":"{{function}}","function":"{{Q4}}"},{"name":"A3","label":"{{function}}","function":"{{Q5}}"}],"uniques":true},"algorithm":{"name":"calculateOperation","params":{"method":"equivLiteral","keyboard":"NUMERICAL"}}}</v>
      </c>
      <c r="AA505" s="11" t="s">
        <v>2591</v>
      </c>
      <c r="AB505" s="14" t="str">
        <f t="shared" si="2"/>
        <v>M4-MyM-9a-E-2</v>
      </c>
      <c r="AC505" s="14" t="str">
        <f t="shared" si="3"/>
        <v>M4-MyM-9a-E-2-BR</v>
      </c>
      <c r="AD505" s="16"/>
      <c r="AE505" s="7" t="s">
        <v>341</v>
      </c>
      <c r="AF505" s="16" t="s">
        <v>46</v>
      </c>
      <c r="AG505" s="16"/>
    </row>
    <row r="506" ht="75.0" customHeight="1">
      <c r="A506" s="9" t="s">
        <v>2566</v>
      </c>
      <c r="B506" s="12" t="s">
        <v>2567</v>
      </c>
      <c r="C506" s="7" t="s">
        <v>48</v>
      </c>
      <c r="D506" s="10" t="s">
        <v>35</v>
      </c>
      <c r="E506" s="9"/>
      <c r="F506" s="12" t="s">
        <v>2592</v>
      </c>
      <c r="G506" s="18" t="s">
        <v>2593</v>
      </c>
      <c r="H506" s="24"/>
      <c r="I506" s="9"/>
      <c r="J506" s="9" t="s">
        <v>92</v>
      </c>
      <c r="K506" s="12" t="s">
        <v>2594</v>
      </c>
      <c r="L506" s="12" t="s">
        <v>2595</v>
      </c>
      <c r="M506" s="9" t="s">
        <v>41</v>
      </c>
      <c r="N506" s="12" t="s">
        <v>2596</v>
      </c>
      <c r="O506" s="12" t="s">
        <v>2596</v>
      </c>
      <c r="P506" s="23"/>
      <c r="Q506" s="16"/>
      <c r="R506" s="23"/>
      <c r="S506" s="23"/>
      <c r="T506" s="23"/>
      <c r="U506" s="23"/>
      <c r="V506" s="23"/>
      <c r="W506" s="23"/>
      <c r="X506" s="16"/>
      <c r="Y506" s="9" t="s">
        <v>1867</v>
      </c>
      <c r="Z506" s="13" t="str">
        <f t="shared" si="1"/>
        <v>{
    "id": "M4-MyM-9a-E-3-BR",
    "stimulus": "&lt;p&gt;Dois especialistas mediram a temperatura de dois rios em seus três trechos. Observe este gráfico que mostra as temperaturas obtidas rios e complete a tabela de acordo com as informações do gráfico.&lt;/p&gt;&lt;div style=\"display:flex; justify-content: center;\"&gt;&lt;div class=\"fr-chart ct-chart ct-minor-seventh\" data-chart='{\"type\": \"bar\", \"series\": [{\"name\": \"Rio 1\", \"data\": [{{Q1}},{{Q2}},{{Q3}}]},{\"name\": \"Rio 2\", \"data\": [{{Q4}},{{Q5}},{{Q6}}]}], \"labels\":[\"Trecho baixo\",\"Trecho médio\",\"Trecho alto\"],\"options\": {\"axisY\": {\"onlyInteger\": true}}}'&gt;&lt;/div&gt;&lt;/div&gt;",
    "template": "&lt;table style=\"width: 100%;\"&gt;&lt;tbody&gt;&lt;tr&gt;&lt;td style=\"width: 33.3%; text-align: center; background-color: #72D2CD;\"&gt;&lt;strong&gt;&lt;span style=\"color: rgb(255, 255, 255);\"&gt;Trecho&lt;/span&gt;&lt;/strong&gt;&lt;/td&gt;&lt;td style=\"width: 33.3%; text-align: center; background-color: #72D2CD;\"&gt;&lt;strong&gt;&lt;span style=\"color: rgb(255, 255, 255);\"&gt;Rio 1&lt;/span&gt;&lt;/strong&gt;&lt;/td&gt;&lt;td style=\"width: 33.3%; text-align: center; background-color: #72D2CD;\"&gt;&lt;strong&gt;&lt;span style=\"color: rgb(255, 255, 255);\"&gt;Rio 2&lt;/span&gt;&lt;/strong&gt;&lt;/td&gt;&lt;/tr&gt;&lt;tr&gt;&lt;td style=\"width: 33.3%; text-align: center;\"&gt;Baixo&lt;/td&gt;&lt;td style=\"width: 33.3%; text-align: center;\"&gt;{{response}} ºC&lt;/td&gt;&lt;td style=\"width: 33.3%; text-align: center;\"&gt;{{Q4}} ºC&lt;/td&gt;&lt;/tr&gt;&lt;tr&gt;&lt;td style=\"width: 33.3%; text-align: center;\"&gt;Médio&lt;/td&gt;&lt;td style=\"width: 33.3%; text-align: center;\"&gt;{{response}} ºC&lt;/td&gt;&lt;td style=\"width: 33.3%; text-align: center;\"&gt;{{Q5}} ºC&lt;/td&gt;&lt;/tr&gt;&lt;tr&gt;&lt;td style=\"width: 33.3%; text-align: center;\"&gt;Alto&lt;/td&gt;&lt;td style=\"width: 33.3%; text-align: center;\"&gt;{{Q3}} ºC&lt;/td&gt;&lt;td style=\"width: 33.3%; text-align: center;\"&gt;{{response}} ºC&lt;/td&gt;&lt;/tr&gt;&lt;/tbody&gt;&lt;/table&gt;",
    "hint": "&lt;p&gt;A altura que cada barra atinge representa a temperatura que estava no rio em um determinado trecho.&lt;/p&gt;",
    "feedback": "&lt;p&gt;A altura que cada barra atinge representa a temperatura que estava no rio em um determinado trecho.&lt;/p&gt;",
    "seed": {
        "parameters": [
            {
                "name": "Q1",
                "label": null,
                "min": 1,
                "max": 7,
                "step": 1
            },
            {
                "name": "Q2",
                "label": null,
                "min": 8,
                "max": 13,
                "step": 1
            },
            {
                "name": "Q3",
                "label": null,
                "min": 14,
                "max": 20,
                "step": 1
            },
            {
                "name": "Q4",
                "label": null,
                "min": 1,
                "max": 7,
                "step": 1
            },
            {
                "name": "Q5",
                "label": null,
                "min": 8,
                "max": 13,
                "step": 1
            },
            {
                "name": "Q6",
                "label": null,
                "min": 14,
                "max": 20,
                "step": 1
            }
        ],
        "calculated": [
            {
                "name": "A1",
                "label": "{{function}}",
                "function": "{{Q1}}"
            },
            {
                "name": "A2",
                "label": "{{function}}",
                "function": "{{Q2}}"
            },
            {
                "name": "A3",
                "label": "{{function}}",
                "function": "{{Q6}}"
            }
        ],
        "uniques": true
    },
    "algorithm": {
        "name": "calculateOperation",
        "params": {
            "method": "equivLiteral",
            "keyboard": "NUMERICAL"
        }
    }
}</v>
      </c>
      <c r="AA506" s="11" t="s">
        <v>2597</v>
      </c>
      <c r="AB506" s="14" t="str">
        <f t="shared" si="2"/>
        <v>M4-MyM-9a-E-3</v>
      </c>
      <c r="AC506" s="14" t="str">
        <f t="shared" si="3"/>
        <v>M4-MyM-9a-E-3-BR</v>
      </c>
      <c r="AD506" s="16"/>
      <c r="AE506" s="7" t="s">
        <v>341</v>
      </c>
      <c r="AF506" s="16" t="s">
        <v>46</v>
      </c>
      <c r="AG506" s="16"/>
    </row>
    <row r="507" ht="75.0" customHeight="1">
      <c r="A507" s="9" t="s">
        <v>2598</v>
      </c>
      <c r="B507" s="12" t="s">
        <v>2599</v>
      </c>
      <c r="C507" s="16" t="s">
        <v>34</v>
      </c>
      <c r="D507" s="10" t="s">
        <v>35</v>
      </c>
      <c r="E507" s="9"/>
      <c r="F507" s="12" t="s">
        <v>2600</v>
      </c>
      <c r="G507" s="12"/>
      <c r="H507" s="24"/>
      <c r="I507" s="9" t="s">
        <v>1289</v>
      </c>
      <c r="J507" s="7" t="s">
        <v>2601</v>
      </c>
      <c r="K507" s="12" t="s">
        <v>112</v>
      </c>
      <c r="L507" s="12" t="s">
        <v>112</v>
      </c>
      <c r="M507" s="9" t="s">
        <v>41</v>
      </c>
      <c r="N507" s="18" t="s">
        <v>2602</v>
      </c>
      <c r="O507" s="8" t="s">
        <v>2603</v>
      </c>
      <c r="P507" s="23"/>
      <c r="Q507" s="16"/>
      <c r="R507" s="23"/>
      <c r="S507" s="23"/>
      <c r="T507" s="23"/>
      <c r="U507" s="23"/>
      <c r="V507" s="23"/>
      <c r="W507" s="23"/>
      <c r="X507" s="16"/>
      <c r="Y507" s="9" t="s">
        <v>2604</v>
      </c>
      <c r="Z507" s="13" t="str">
        <f t="shared" si="1"/>
        <v>{"id":"M4-G-15a-I-1-BR","stimulus":"&lt;p&gt;Selecione a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width=\"300\"&gt;&lt;/img&gt;&lt;/div&gt;"},{"name":"A2","label":"&lt;div style=\"display:flex; justify-content:center;\"&gt;&lt;img src=\"https://blueberry-assets.oneclick.es/M4_G_15a_2.svg\" width=\"300\"&gt;&lt;/img&gt;&lt;/div&gt;"},{"name":"A3","label":"&lt;div style=\"display:flex; justify-content:center;\"&gt;&lt;img src=\"https://blueberry-assets.oneclick.es/M4_G_15a_3.svg\" width=\"300\"&gt;&lt;/img&gt;&lt;/div&gt;","incorrect":true},{"name":"A4","label":"&lt;div style=\"display:flex; justify-content:center;\"&gt;&lt;img src=\"https://blueberry-assets.oneclick.es/M4_G_15a_4.svg\" width=\"300\"&gt;&lt;/img&gt;&lt;/div&gt;","incorrect":true}],"uniques":true},"algorithm":{"name":"trueFalse","template":"Multiple choice – standard","params":{"countCorrect":1,"countIncorrect":2,"showCheckIcon":false,"columns":3}}}</v>
      </c>
      <c r="AA507" s="12" t="s">
        <v>2605</v>
      </c>
      <c r="AB507" s="14" t="str">
        <f t="shared" si="2"/>
        <v>M4-G-15a-I-1</v>
      </c>
      <c r="AC507" s="14" t="str">
        <f t="shared" si="3"/>
        <v>M4-G-15a-I-1-BR</v>
      </c>
      <c r="AD507" s="7" t="s">
        <v>261</v>
      </c>
      <c r="AE507" s="16"/>
      <c r="AF507" s="16" t="s">
        <v>46</v>
      </c>
      <c r="AG507" s="7"/>
    </row>
    <row r="508" ht="75.0" customHeight="1">
      <c r="A508" s="9" t="s">
        <v>2598</v>
      </c>
      <c r="B508" s="12" t="s">
        <v>2599</v>
      </c>
      <c r="C508" s="16" t="s">
        <v>34</v>
      </c>
      <c r="D508" s="10" t="s">
        <v>35</v>
      </c>
      <c r="E508" s="9"/>
      <c r="F508" s="12" t="s">
        <v>2606</v>
      </c>
      <c r="G508" s="12"/>
      <c r="H508" s="24"/>
      <c r="I508" s="9" t="s">
        <v>1289</v>
      </c>
      <c r="J508" s="7" t="s">
        <v>2601</v>
      </c>
      <c r="K508" s="12" t="s">
        <v>112</v>
      </c>
      <c r="L508" s="12" t="s">
        <v>112</v>
      </c>
      <c r="M508" s="9" t="s">
        <v>41</v>
      </c>
      <c r="N508" s="18" t="s">
        <v>2602</v>
      </c>
      <c r="O508" s="8" t="s">
        <v>2603</v>
      </c>
      <c r="P508" s="23"/>
      <c r="Q508" s="16"/>
      <c r="R508" s="23"/>
      <c r="S508" s="23"/>
      <c r="T508" s="23"/>
      <c r="U508" s="23"/>
      <c r="V508" s="23"/>
      <c r="W508" s="23"/>
      <c r="X508" s="16"/>
      <c r="Y508" s="9" t="s">
        <v>2604</v>
      </c>
      <c r="Z508" s="13" t="str">
        <f t="shared" si="1"/>
        <v>{"id":"M4-G-15a-I-2-BR","stimulus":"&lt;p&gt;Selecione o segmento de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width=\"300\"&gt;&lt;/img&gt;&lt;/div&gt;","incorrect":true},{"name":"A2","label":"&lt;div style=\"display:flex; justify-content:center;\"&gt;&lt;img src=\"https://blueberry-assets.oneclick.es/M4_G_15a_2.svg\" width=\"300\"&gt;&lt;/img&gt;&lt;/div&gt;","incorrect":true},{"name":"A3","label":"&lt;div style=\"display:flex; justify-content:center;\"&gt;&lt;img src=\"https://blueberry-assets.oneclick.es/M4_G_15a_3.svg\" width=\"300\"&gt;&lt;/img&gt;&lt;/div&gt;"},{"name":"A4","label":"&lt;div style=\"display:flex; justify-content:center;\"&gt;&lt;img src=\"https://blueberry-assets.oneclick.es/M4_G_15a_4.svg\" width=\"300\"&gt;&lt;/img&gt;&lt;/div&gt;"}],"uniques":true},"algorithm":{"name":"trueFalse","template":"Multiple choice – standard","params":{"countCorrect":1,"countIncorrect":2,"showCheckIcon":false,"columns":3}}}</v>
      </c>
      <c r="AA508" s="12" t="s">
        <v>2607</v>
      </c>
      <c r="AB508" s="14" t="str">
        <f t="shared" si="2"/>
        <v>M4-G-15a-I-2</v>
      </c>
      <c r="AC508" s="14" t="str">
        <f t="shared" si="3"/>
        <v>M4-G-15a-I-2-BR</v>
      </c>
      <c r="AD508" s="7" t="s">
        <v>261</v>
      </c>
      <c r="AE508" s="16"/>
      <c r="AF508" s="16" t="s">
        <v>46</v>
      </c>
      <c r="AG508" s="7"/>
    </row>
    <row r="509" ht="75.0" customHeight="1">
      <c r="A509" s="9" t="s">
        <v>2598</v>
      </c>
      <c r="B509" s="12" t="s">
        <v>2599</v>
      </c>
      <c r="C509" s="16" t="s">
        <v>48</v>
      </c>
      <c r="D509" s="10" t="s">
        <v>35</v>
      </c>
      <c r="E509" s="9"/>
      <c r="F509" s="12" t="s">
        <v>2608</v>
      </c>
      <c r="G509" s="12" t="s">
        <v>2609</v>
      </c>
      <c r="H509" s="24"/>
      <c r="I509" s="9" t="s">
        <v>2610</v>
      </c>
      <c r="J509" s="9" t="s">
        <v>51</v>
      </c>
      <c r="K509" s="8" t="s">
        <v>2611</v>
      </c>
      <c r="L509" s="18" t="s">
        <v>2612</v>
      </c>
      <c r="M509" s="9" t="s">
        <v>41</v>
      </c>
      <c r="N509" s="18" t="s">
        <v>2602</v>
      </c>
      <c r="O509" s="8" t="s">
        <v>2603</v>
      </c>
      <c r="P509" s="23"/>
      <c r="Q509" s="16"/>
      <c r="R509" s="23"/>
      <c r="S509" s="23"/>
      <c r="T509" s="23"/>
      <c r="U509" s="23"/>
      <c r="V509" s="23"/>
      <c r="W509" s="23"/>
      <c r="X509" s="16"/>
      <c r="Y509" s="9" t="s">
        <v>2604</v>
      </c>
      <c r="Z509" s="13" t="str">
        <f t="shared" si="1"/>
        <v>{
    "id": "M4-G-15a-E-1-BR",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"M4_G_15a_1.svg",
                    "M4_G_15a_2.svg"
                ]
            },
            {
                "name": "Q2",
                "label": null,
                "list": [
                    "M4_G_15a_3.svg",
                    "M4_G_15a_4.svg"
                ]
            }
        ],
        "calculated": [
            {
                "name": "A1",
                "label": "Reta"
            },
            {
                "name": "A2",
                "label": "Segmento"
            }
        ],
        "uniques": true
    },
    "algorithm": {
        "name": "calculateOperation",
        "template": "Cloze with text"
    }
}</v>
      </c>
      <c r="AA509" s="12" t="s">
        <v>2613</v>
      </c>
      <c r="AB509" s="14" t="str">
        <f t="shared" si="2"/>
        <v>M4-G-15a-E-1</v>
      </c>
      <c r="AC509" s="14" t="str">
        <f t="shared" si="3"/>
        <v>M4-G-15a-E-1-BR</v>
      </c>
      <c r="AD509" s="7" t="s">
        <v>261</v>
      </c>
      <c r="AE509" s="16"/>
      <c r="AF509" s="16" t="s">
        <v>46</v>
      </c>
      <c r="AG509" s="7"/>
    </row>
    <row r="510" ht="75.0" customHeight="1">
      <c r="A510" s="9" t="s">
        <v>2598</v>
      </c>
      <c r="B510" s="12" t="s">
        <v>2599</v>
      </c>
      <c r="C510" s="16" t="s">
        <v>48</v>
      </c>
      <c r="D510" s="10" t="s">
        <v>35</v>
      </c>
      <c r="E510" s="9"/>
      <c r="F510" s="12" t="s">
        <v>2608</v>
      </c>
      <c r="G510" s="12" t="s">
        <v>2614</v>
      </c>
      <c r="H510" s="24"/>
      <c r="I510" s="9" t="s">
        <v>2610</v>
      </c>
      <c r="J510" s="9" t="s">
        <v>51</v>
      </c>
      <c r="K510" s="8" t="s">
        <v>2615</v>
      </c>
      <c r="L510" s="18" t="s">
        <v>2616</v>
      </c>
      <c r="M510" s="9" t="s">
        <v>41</v>
      </c>
      <c r="N510" s="18" t="s">
        <v>2602</v>
      </c>
      <c r="O510" s="8" t="s">
        <v>2603</v>
      </c>
      <c r="P510" s="23"/>
      <c r="Q510" s="16"/>
      <c r="R510" s="23"/>
      <c r="S510" s="23"/>
      <c r="T510" s="23"/>
      <c r="U510" s="23"/>
      <c r="V510" s="23"/>
      <c r="W510" s="23"/>
      <c r="X510" s="16"/>
      <c r="Y510" s="9" t="s">
        <v>2604</v>
      </c>
      <c r="Z510" s="13" t="str">
        <f t="shared" si="1"/>
        <v>{
    "id": "M4-G-15a-E-2-BR",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"M4_G_15a_3.svg",
                    "M4_G_15a_4.svg"
                ]
            },
            {
                "name": "Q2",
                "label": null,
                "list": [
                    "M4_G_15a_1.svg",
                    "M4_G_15a_2.svg"
                ]
            }
        ],
        "calculated": [
            {
                "name": "A1",
                "label": "Segmento"
            },
            {
                "name": "A2",
                "label": "Reta"
            }
        ],
        "uniques": true
    },
    "algorithm": {
        "name": "calculateOperation",
        "template": "Cloze with text"
    }
}</v>
      </c>
      <c r="AA510" s="12" t="s">
        <v>2617</v>
      </c>
      <c r="AB510" s="14" t="str">
        <f t="shared" si="2"/>
        <v>M4-G-15a-E-2</v>
      </c>
      <c r="AC510" s="14" t="str">
        <f t="shared" si="3"/>
        <v>M4-G-15a-E-2-BR</v>
      </c>
      <c r="AD510" s="7" t="s">
        <v>261</v>
      </c>
      <c r="AE510" s="16"/>
      <c r="AF510" s="16" t="s">
        <v>46</v>
      </c>
      <c r="AG510" s="7"/>
    </row>
    <row r="511" ht="75.0" customHeight="1">
      <c r="A511" s="9" t="s">
        <v>2618</v>
      </c>
      <c r="B511" s="12" t="s">
        <v>2619</v>
      </c>
      <c r="C511" s="16" t="s">
        <v>34</v>
      </c>
      <c r="D511" s="10" t="s">
        <v>35</v>
      </c>
      <c r="E511" s="9"/>
      <c r="F511" s="11" t="s">
        <v>2620</v>
      </c>
      <c r="G511" s="12"/>
      <c r="H511" s="24"/>
      <c r="I511" s="9" t="s">
        <v>2610</v>
      </c>
      <c r="J511" s="9" t="s">
        <v>110</v>
      </c>
      <c r="K511" s="12" t="s">
        <v>2621</v>
      </c>
      <c r="L511" s="12" t="s">
        <v>112</v>
      </c>
      <c r="M511" s="9" t="s">
        <v>41</v>
      </c>
      <c r="N511" s="12" t="s">
        <v>2622</v>
      </c>
      <c r="O511" s="12" t="s">
        <v>2623</v>
      </c>
      <c r="P511" s="23"/>
      <c r="Q511" s="16"/>
      <c r="R511" s="23"/>
      <c r="S511" s="23"/>
      <c r="T511" s="23"/>
      <c r="U511" s="23"/>
      <c r="V511" s="23"/>
      <c r="W511" s="23"/>
      <c r="X511" s="16"/>
      <c r="Y511" s="9" t="s">
        <v>2604</v>
      </c>
      <c r="Z511" s="13" t="str">
        <f t="shared" si="1"/>
        <v>{"id":"M4-G-16a-I-1-BR","stimulus":"&lt;p&gt;Observe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src=\"https://blueberry-assets.oneclick.es/M4_G_16a_1.svg\" alt=\"\" tabindex=\"0\"&gt;&lt;/img&gt;&lt;div class=\"lemo-graphie-container\" style=\"position: absolute;top: 0;left: 0;width: 100%;height: 100%;\"&gt;&lt;div class=\"lemo-graphie\" style=\"position: relative; width: 100%; height: 100%;\"&gt;&lt;span class=\"lemo-graphie-label\" style=\"position: absolute; left: 25.4450%; top: 11%;\"&gt;&lt;i&gt;{{Q1}}&lt;/i&gt;&lt;/span&gt;&lt;span class=\"lemo-graphie-label\" style=\"position: absolute; left: 51.9350%; top: 11%;\"&gt;&lt;i&gt;{{Q2}}&lt;/i&gt;&lt;/span&gt;&lt;span class=\"lemo-graphie-label\" style=\"position: absolute; left: 86%; top: 70%;\"&gt;&lt;i&gt;{{Q4}}&lt;/i&gt;&lt;/span&gt;&lt;span class=\"lemo-graphie-label\" style=\"position: absolute; left: 85%; top: 20%;\"&gt;&lt;i&gt;{{Q3}}&lt;/i&gt;&lt;/span&gt;&lt;/div&gt;&lt;/div&gt;&lt;/div&gt;&lt;/div&gt;","hint":"&lt;p&gt;As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&lt;i&gt;{{Q1}}&lt;/i&gt; é paralela à reta &lt;i&gt;{{Q2}}.&lt;/i&gt;"},{"name":"A2","label":"A reta &lt;i&gt;{{Q2}}&lt;/i&gt; é paralela à reta &lt;i&gt;{{Q1}}.&lt;/i&gt;"},{"name":"A3","label":"A reta &lt;i&gt;{{Q4}}&lt;/i&gt; é perpendicular à reta &lt;i&gt;{{Q1}}.&lt;/i&gt;"},{"name":"A4","label":"A reta &lt;i&gt;{{Q2}}&lt;/i&gt; é perpendicular à reta &lt;i&gt;{{Q4}}.&lt;/i&gt;"},{"name":"A5","label":"A reta &lt;i&gt;{{Q1}}&lt;/i&gt; e a reta &lt;i&gt;{{Q3}}&lt;/i&gt; são oblíquas."},{"name":"A6","label":"A reta &lt;i&gt;{{Q3}}&lt;/i&gt; e a reta &lt;i&gt;{{Q2}}&lt;/i&gt; são oblíquas."},{"name":"A7","label":"A reta &lt;i&gt;{{Q3}}&lt;/i&gt; é paralela à reta &lt;i&gt;{{Q4}}.&lt;/i&gt;","incorrect":true,"feedback":"As retas &lt;i&gt;{{Q3}}&lt;/i&gt; e &lt;i&gt;{{Q4}}&lt;/i&gt; são oblíquas."},{"name":"A8","label":"A reta &lt;i&gt;{{Q1}}&lt;/i&gt; é paralela à reta &lt;i&gt;{{Q4}}.&lt;/i&gt;","incorrect":true,"feedback":"As retas &lt;i&gt;{{Q1}}&lt;/i&gt; e &lt;i&gt;{{Q4}}&lt;/i&gt; são perpendiculares."},{"name":"A9","label":"A reta &lt;i&gt;{{Q1}}&lt;/i&gt; é perpendicular à reta &lt;i&gt;{{Q2}}.&lt;/i&gt;","incorrect":true,"feedback":"As retas &lt;i&gt;{{Q1}}&lt;/i&gt; e &lt;i&gt;{{Q2}}&lt;/i&gt; são paralelas."},{"name":"A10","label":"A reta &lt;i&gt;{{Q3}}&lt;/i&gt; é perpendicular à reta &lt;i&gt;{{Q2}}.&lt;/i&gt;","incorrect":true,"feedback":"As retas &lt;i&gt;{{Q3}}&lt;/i&gt; e &lt;i&gt;{{Q2}}&lt;/i&gt; são oblíquas."},{"name":"A11","label":"A reta &lt;i&gt;{{Q4}}&lt;/i&gt; e a reta &lt;i&gt;{{Q1}}&lt;/i&gt; são oblíquas.","incorrect":true,"feedback":"As retas &lt;i&gt;{{Q4}}&lt;/i&gt; e &lt;i&gt;{{Q1}}&lt;/i&gt; são perpendiculares."},{"name":"A12","label":"A reta &lt;i&gt;{{Q2}}&lt;/i&gt; e a reta &lt;i&gt;{{Q1}}&lt;/i&gt; são oblíquas.","incorrect":true,"feedback":"As retas &lt;i&gt;{{Q2}}&lt;/i&gt; e &lt;i&gt;{{Q1}}&lt;/i&gt; são paralelas."}],"uniques":true},"algorithm":{"name":"trueFalse","template":"Choice matrix – inline","params":{"countCorrect":2,"countIncorrect":1,"showCheckIcon":false,"options":["Verdadeira","Falsa"]}}}</v>
      </c>
      <c r="AA511" s="11" t="s">
        <v>2624</v>
      </c>
      <c r="AB511" s="14" t="str">
        <f t="shared" si="2"/>
        <v>M4-G-16a-I-1</v>
      </c>
      <c r="AC511" s="14" t="str">
        <f t="shared" si="3"/>
        <v>M4-G-16a-I-1-BR</v>
      </c>
      <c r="AD511" s="7" t="s">
        <v>261</v>
      </c>
      <c r="AE511" s="16"/>
      <c r="AF511" s="16" t="s">
        <v>46</v>
      </c>
      <c r="AG511" s="7" t="s">
        <v>47</v>
      </c>
    </row>
    <row r="512" ht="75.0" customHeight="1">
      <c r="A512" s="9" t="s">
        <v>2618</v>
      </c>
      <c r="B512" s="12" t="s">
        <v>2619</v>
      </c>
      <c r="C512" s="16" t="s">
        <v>34</v>
      </c>
      <c r="D512" s="10" t="s">
        <v>35</v>
      </c>
      <c r="E512" s="9"/>
      <c r="F512" s="11" t="s">
        <v>2625</v>
      </c>
      <c r="G512" s="12"/>
      <c r="H512" s="24"/>
      <c r="I512" s="9" t="s">
        <v>2610</v>
      </c>
      <c r="J512" s="9" t="s">
        <v>110</v>
      </c>
      <c r="K512" s="12" t="s">
        <v>2621</v>
      </c>
      <c r="L512" s="12" t="s">
        <v>112</v>
      </c>
      <c r="M512" s="9" t="s">
        <v>41</v>
      </c>
      <c r="N512" s="12" t="s">
        <v>2622</v>
      </c>
      <c r="O512" s="12" t="s">
        <v>2626</v>
      </c>
      <c r="P512" s="23"/>
      <c r="Q512" s="16"/>
      <c r="R512" s="23"/>
      <c r="S512" s="23"/>
      <c r="T512" s="23"/>
      <c r="U512" s="23"/>
      <c r="V512" s="23"/>
      <c r="W512" s="23"/>
      <c r="X512" s="16"/>
      <c r="Y512" s="9" t="s">
        <v>2604</v>
      </c>
      <c r="Z512" s="13" t="str">
        <f t="shared" si="1"/>
        <v>{"id":"M4-G-16a-I-2-BR","stimulus":"&lt;p&gt;Observe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src=\"https://blueberry-assets.oneclick.es/M4_G_16a_2.svg\" alt=\"\" tabindex=\"0\"&gt;&lt;/img&gt;&lt;div class=\"lemo-graphie-container\" style=\"position: absolute;top: 0;left: 0;width: 100%;height: 100%;\"&gt;&lt;div class=\"lemo-graphie\" style=\"position: relative; width: 100%; height: 100%;\"&gt;&lt;span class=\"lemo-graphie-label\" style=\"position: absolute; left: 23.9497%; top: 9%;\"&gt;&lt;i&gt;{{Q1}}&lt;/i&gt;&lt;/span&gt;&lt;span class=\"lemo-graphie-label\" style=\"position: absolute; left: 44.6347%; top: 9%;\"&gt;&lt;i&gt;{{Q2}}&lt;/i&gt;&lt;/span&gt;&lt;span class=\"lemo-graphie-label\" style=\"position: absolute; left: 86.2686%; top: 28.1508%;\"&gt;&lt;i&gt;{{Q4}}&lt;/i&gt;&lt;/span&gt;&lt;span class=\"lemo-graphie-label\" style=\"position: absolute; left: 78.8079%; top: 10.9569%;\"&gt;&lt;i&gt;{{Q3}}&lt;/i&gt;&lt;/span&gt;&lt;/div&gt;&lt;/div&gt;&lt;/div&gt;&lt;/div&gt;","hint":"&lt;p&gt;As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&lt;i&gt;{{Q3}}&lt;/i&gt; é paralela à reta &lt;i&gt;{{Q4}}.&lt;/i&gt;"},{"name":"A2","label":"A reta &lt;i&gt;{{Q4}}&lt;/i&gt; é paralela à reta &lt;i&gt;{{Q3}}.&lt;/i&gt;"},{"name":"A3","label":"A reta &lt;i&gt;{{Q1}}&lt;/i&gt; é perpendicular à reta &lt;i&gt;{{Q3}}.&lt;/i&gt;"},{"name":"A4","label":"A reta &lt;i&gt;{{Q4}}&lt;/i&gt; é perpendicular à reta &lt;i&gt;{{Q1}}.&lt;/i&gt;"},{"name":"A5","label":"A reta &lt;i&gt;{{Q2}}&lt;/i&gt; e a reta &lt;i&gt;{{Q1}}&lt;/i&gt; são oblíquas."},{"name":"A6","label":"A reta &lt;i&gt;{{Q4}}&lt;/i&gt; e a reta &lt;i&gt;{{Q2}}&lt;/i&gt; são oblíquas."},{"name":"A7","label":"A reta &lt;i&gt;{{Q1}}&lt;/i&gt; é paralela à reta &lt;i&gt;{{Q2}}.&lt;/i&gt;","incorrect":true,"feedback":"As retas &lt;i&gt;{{Q1}}&lt;/i&gt; e &lt;i&gt;{{Q2}}&lt;/i&gt; são oblíquas."},{"name":"A8","label":"A reta &lt;i&gt;{{Q4}}&lt;/i&gt; é paralela à reta &lt;i&gt;{{Q1}}.&lt;/i&gt;","incorrect":true,"feedback":"As retas &lt;i&gt;{{Q4}}&lt;/i&gt; e &lt;i&gt;{{Q1}}&lt;/i&gt; são perpendiculares."},{"name":"A9","label":"A reta &lt;i&gt;{{Q3}}&lt;/i&gt; é perpendicular à reta &lt;i&gt;{{Q4}}.&lt;/i&gt;","incorrect":true,"feedback":"As retas &lt;i&gt;{{Q3}}&lt;/i&gt; e &lt;i&gt;{{Q4}}&lt;/i&gt; são paralelas."},{"name":"A10","label":"A reta &lt;i&gt;{{Q2}}&lt;/i&gt; é perpendicular à reta &lt;i&gt;{{Q3}}.&lt;/i&gt;","incorrect":true,"feedback":"As retas &lt;i&gt;{{Q2}}&lt;/i&gt; e &lt;i&gt;{{Q3}}&lt;/i&gt; são oblíquas."},{"name":"A11","label":"A reta &lt;i&gt;{{Q4}}&lt;/i&gt; e a reta &lt;i&gt;{{Q3}}&lt;/i&gt; são oblíquas.","incorrect":true,"feedback":"As retas &lt;i&gt;{{Q4}}&lt;/i&gt; e &lt;i&gt;{{Q3}}&lt;/i&gt; são paralelas."},{"name":"A12","label":"A reta &lt;i&gt;{{Q3}}&lt;/i&gt; e a reta &lt;i&gt;{{Q1}}&lt;/i&gt; são oblíquas.","incorrect":true,"feedback":"As retas &lt;i&gt;{{Q3}}&lt;/i&gt; e &lt;i&gt;{{Q1}}&lt;/i&gt; são perpendiculares."}],"uniques":true},"algorithm":{"name":"trueFalse","template":"Choice matrix – inline","params":{"countCorrect":2,"countIncorrect":1,"showCheckIcon":false,"options":["Verdadeira","Falsa"]}}}</v>
      </c>
      <c r="AA512" s="11" t="s">
        <v>2627</v>
      </c>
      <c r="AB512" s="14" t="str">
        <f t="shared" si="2"/>
        <v>M4-G-16a-I-2</v>
      </c>
      <c r="AC512" s="14" t="str">
        <f t="shared" si="3"/>
        <v>M4-G-16a-I-2-BR</v>
      </c>
      <c r="AD512" s="7" t="s">
        <v>261</v>
      </c>
      <c r="AE512" s="16"/>
      <c r="AF512" s="16" t="s">
        <v>46</v>
      </c>
      <c r="AG512" s="7" t="s">
        <v>47</v>
      </c>
    </row>
    <row r="513" ht="75.0" customHeight="1">
      <c r="A513" s="9" t="s">
        <v>2618</v>
      </c>
      <c r="B513" s="12" t="s">
        <v>2619</v>
      </c>
      <c r="C513" s="16" t="s">
        <v>48</v>
      </c>
      <c r="D513" s="10" t="s">
        <v>35</v>
      </c>
      <c r="E513" s="9"/>
      <c r="F513" s="11" t="s">
        <v>2628</v>
      </c>
      <c r="G513" s="12" t="s">
        <v>2629</v>
      </c>
      <c r="H513" s="24"/>
      <c r="I513" s="9" t="s">
        <v>2610</v>
      </c>
      <c r="J513" s="9" t="s">
        <v>51</v>
      </c>
      <c r="K513" s="12" t="s">
        <v>2630</v>
      </c>
      <c r="L513" s="12" t="s">
        <v>112</v>
      </c>
      <c r="M513" s="9" t="s">
        <v>41</v>
      </c>
      <c r="N513" s="12" t="s">
        <v>2622</v>
      </c>
      <c r="O513" s="12" t="s">
        <v>2631</v>
      </c>
      <c r="P513" s="23"/>
      <c r="Q513" s="16"/>
      <c r="R513" s="23"/>
      <c r="S513" s="23"/>
      <c r="T513" s="23"/>
      <c r="U513" s="23"/>
      <c r="V513" s="23"/>
      <c r="W513" s="23"/>
      <c r="X513" s="16"/>
      <c r="Y513" s="9" t="s">
        <v>2604</v>
      </c>
      <c r="Z513" s="13" t="str">
        <f t="shared" si="1"/>
        <v>{"id":"M4-G-16a-E-1-BR","stimulus":"&lt;p&gt;Escreva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si.&lt;/p&gt;","seed":{"parameters":[],"calculated":[{"name":"A1","label":"paralelas"},{"name":"A2","label":"oblíquas"},{"name":"A3","label":"perpendiculares"}],"uniques":true},"algorithm":{"name":"calculateOperation","template":"Cloze with text"}}</v>
      </c>
      <c r="AA513" s="12" t="s">
        <v>2632</v>
      </c>
      <c r="AB513" s="14" t="str">
        <f t="shared" si="2"/>
        <v>M4-G-16a-E-1</v>
      </c>
      <c r="AC513" s="14" t="str">
        <f t="shared" si="3"/>
        <v>M4-G-16a-E-1-BR</v>
      </c>
      <c r="AD513" s="7" t="s">
        <v>261</v>
      </c>
      <c r="AE513" s="16"/>
      <c r="AF513" s="16" t="s">
        <v>46</v>
      </c>
      <c r="AG513" s="7" t="s">
        <v>47</v>
      </c>
    </row>
    <row r="514" ht="75.0" customHeight="1">
      <c r="A514" s="9" t="s">
        <v>2618</v>
      </c>
      <c r="B514" s="12" t="s">
        <v>2619</v>
      </c>
      <c r="C514" s="16" t="s">
        <v>48</v>
      </c>
      <c r="D514" s="10" t="s">
        <v>35</v>
      </c>
      <c r="E514" s="9"/>
      <c r="F514" s="11" t="s">
        <v>2628</v>
      </c>
      <c r="G514" s="12" t="s">
        <v>2633</v>
      </c>
      <c r="H514" s="24"/>
      <c r="I514" s="9" t="s">
        <v>2610</v>
      </c>
      <c r="J514" s="9" t="s">
        <v>51</v>
      </c>
      <c r="K514" s="12" t="s">
        <v>2634</v>
      </c>
      <c r="L514" s="12" t="s">
        <v>112</v>
      </c>
      <c r="M514" s="9" t="s">
        <v>41</v>
      </c>
      <c r="N514" s="12" t="s">
        <v>2622</v>
      </c>
      <c r="O514" s="12" t="s">
        <v>2631</v>
      </c>
      <c r="P514" s="23"/>
      <c r="Q514" s="16"/>
      <c r="R514" s="23"/>
      <c r="S514" s="23"/>
      <c r="T514" s="23"/>
      <c r="U514" s="23"/>
      <c r="V514" s="23"/>
      <c r="W514" s="23"/>
      <c r="X514" s="16"/>
      <c r="Y514" s="9" t="s">
        <v>2604</v>
      </c>
      <c r="Z514" s="13" t="str">
        <f t="shared" si="1"/>
        <v>{"id":"M4-G-16a-E-2-BR","stimulus":"&lt;p&gt;Escreva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si.&lt;/p&gt;","seed":{"parameters":[],"calculated":[{"name":"A1","label":"perpendiculares"},{"name":"A2","label":"paralelas"},{"name":"A3","label":"oblíquas"}],"uniques":true},"algorithm":{"name":"calculateOperation","template":"Cloze with text"}}</v>
      </c>
      <c r="AA514" s="12" t="s">
        <v>2635</v>
      </c>
      <c r="AB514" s="14" t="str">
        <f t="shared" si="2"/>
        <v>M4-G-16a-E-2</v>
      </c>
      <c r="AC514" s="14" t="str">
        <f t="shared" si="3"/>
        <v>M4-G-16a-E-2-BR</v>
      </c>
      <c r="AD514" s="7" t="s">
        <v>261</v>
      </c>
      <c r="AE514" s="16"/>
      <c r="AF514" s="16" t="s">
        <v>46</v>
      </c>
      <c r="AG514" s="7" t="s">
        <v>47</v>
      </c>
    </row>
    <row r="515" ht="75.0" customHeight="1">
      <c r="A515" s="9" t="s">
        <v>2618</v>
      </c>
      <c r="B515" s="12" t="s">
        <v>2619</v>
      </c>
      <c r="C515" s="16" t="s">
        <v>48</v>
      </c>
      <c r="D515" s="10" t="s">
        <v>35</v>
      </c>
      <c r="E515" s="9"/>
      <c r="F515" s="11" t="s">
        <v>2628</v>
      </c>
      <c r="G515" s="12" t="s">
        <v>2636</v>
      </c>
      <c r="H515" s="24"/>
      <c r="I515" s="9" t="s">
        <v>2610</v>
      </c>
      <c r="J515" s="9" t="s">
        <v>51</v>
      </c>
      <c r="K515" s="12" t="s">
        <v>2637</v>
      </c>
      <c r="L515" s="12" t="s">
        <v>112</v>
      </c>
      <c r="M515" s="9" t="s">
        <v>41</v>
      </c>
      <c r="N515" s="12" t="s">
        <v>2622</v>
      </c>
      <c r="O515" s="12" t="s">
        <v>2631</v>
      </c>
      <c r="P515" s="23"/>
      <c r="Q515" s="16"/>
      <c r="R515" s="23"/>
      <c r="S515" s="23"/>
      <c r="T515" s="23"/>
      <c r="U515" s="23"/>
      <c r="V515" s="23"/>
      <c r="W515" s="23"/>
      <c r="X515" s="16"/>
      <c r="Y515" s="9" t="s">
        <v>2604</v>
      </c>
      <c r="Z515" s="13" t="str">
        <f t="shared" si="1"/>
        <v>{"id":"M4-G-16a-E-3-BR","stimulus":"&lt;p&gt;Escreva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si.&lt;/p&gt;","seed":{"parameters":[],"calculated":[{"name":"A1","label":"oblíquas"},{"name":"A2","label":"perpendiculares"},{"name":"A3","label":"paralelas"}],"uniques":true},"algorithm":{"name":"calculateOperation","template":"Cloze with text"}}</v>
      </c>
      <c r="AA515" s="12" t="s">
        <v>2638</v>
      </c>
      <c r="AB515" s="14" t="str">
        <f t="shared" si="2"/>
        <v>M4-G-16a-E-3</v>
      </c>
      <c r="AC515" s="14" t="str">
        <f t="shared" si="3"/>
        <v>M4-G-16a-E-3-BR</v>
      </c>
      <c r="AD515" s="7" t="s">
        <v>261</v>
      </c>
      <c r="AE515" s="16"/>
      <c r="AF515" s="16" t="s">
        <v>46</v>
      </c>
      <c r="AG515" s="7" t="s">
        <v>47</v>
      </c>
    </row>
    <row r="516" ht="75.0" customHeight="1">
      <c r="A516" s="9" t="s">
        <v>2639</v>
      </c>
      <c r="B516" s="12" t="s">
        <v>2640</v>
      </c>
      <c r="C516" s="16" t="s">
        <v>34</v>
      </c>
      <c r="D516" s="10" t="s">
        <v>35</v>
      </c>
      <c r="E516" s="9"/>
      <c r="F516" s="11" t="s">
        <v>2641</v>
      </c>
      <c r="G516" s="11"/>
      <c r="H516" s="24"/>
      <c r="I516" s="7" t="s">
        <v>1289</v>
      </c>
      <c r="J516" s="47" t="s">
        <v>2642</v>
      </c>
      <c r="K516" s="12" t="s">
        <v>112</v>
      </c>
      <c r="L516" s="12" t="s">
        <v>112</v>
      </c>
      <c r="M516" s="7" t="s">
        <v>41</v>
      </c>
      <c r="N516" s="12" t="s">
        <v>2643</v>
      </c>
      <c r="O516" s="11" t="s">
        <v>2644</v>
      </c>
      <c r="P516" s="23"/>
      <c r="Q516" s="16"/>
      <c r="R516" s="23"/>
      <c r="S516" s="23"/>
      <c r="T516" s="23"/>
      <c r="U516" s="23"/>
      <c r="V516" s="23"/>
      <c r="W516" s="23"/>
      <c r="X516" s="16"/>
      <c r="Y516" s="9" t="s">
        <v>2604</v>
      </c>
      <c r="Z516" s="13" t="str">
        <f t="shared" si="1"/>
        <v>{"id":"M4-G-2a-I-1-BR","stimulus":"&lt;p&gt;Arraste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src=\"https://blueberry-assets.oneclick.es/M4_G_2a_2.svg\" style=\"width:152px\"&gt;"},{"name":"A2","label":"&lt;img src=\"https://blueberry-assets.oneclick.es/M4_G_2a_3.svg\" style=\"width:151px\"&gt;","incorrect":true},{"name":"A3","label":"&lt;img src=\"https://blueberry-assets.oneclick.es/M4_G_2a_4.svg\" style=\"width:151px\"&gt;","incorrect":true},{"name":"A4","label":"&lt;img src=\"https://blueberry-assets.oneclick.es/M4_G_2a_5.svg\" style=\"width:151px\"&gt;","incorrect":true}],"uniques":true},"algorithm":{"name":"labelImage","template":"LabelImageDragDropV2","params":{"image":{"src":"https://blueberry-assets.oneclick.es/M4_G_2a_1.png","width":260,"height":260,"alt":"","title":"","percent":1},"responses":[{"x":150,"y":3,"z":15,"width":180,"height":300,"pointer":""}],"fontSize":10}}}</v>
      </c>
      <c r="AA516" s="11" t="s">
        <v>2645</v>
      </c>
      <c r="AB516" s="14" t="str">
        <f t="shared" si="2"/>
        <v>M4-G-2a-I-1</v>
      </c>
      <c r="AC516" s="14" t="str">
        <f t="shared" si="3"/>
        <v>M4-G-2a-I-1-BR</v>
      </c>
      <c r="AD516" s="7" t="s">
        <v>261</v>
      </c>
      <c r="AE516" s="16"/>
      <c r="AF516" s="16" t="s">
        <v>46</v>
      </c>
      <c r="AG516" s="7" t="s">
        <v>47</v>
      </c>
    </row>
    <row r="517" ht="75.0" customHeight="1">
      <c r="A517" s="9" t="s">
        <v>2639</v>
      </c>
      <c r="B517" s="12" t="s">
        <v>2640</v>
      </c>
      <c r="C517" s="16" t="s">
        <v>34</v>
      </c>
      <c r="D517" s="10" t="s">
        <v>35</v>
      </c>
      <c r="E517" s="9"/>
      <c r="F517" s="11" t="s">
        <v>2646</v>
      </c>
      <c r="G517" s="12"/>
      <c r="H517" s="24"/>
      <c r="I517" s="7" t="s">
        <v>1289</v>
      </c>
      <c r="J517" s="47" t="s">
        <v>2642</v>
      </c>
      <c r="K517" s="12" t="s">
        <v>112</v>
      </c>
      <c r="L517" s="12" t="s">
        <v>112</v>
      </c>
      <c r="M517" s="7" t="s">
        <v>41</v>
      </c>
      <c r="N517" s="12" t="s">
        <v>2643</v>
      </c>
      <c r="O517" s="11" t="s">
        <v>2647</v>
      </c>
      <c r="P517" s="23"/>
      <c r="Q517" s="16"/>
      <c r="R517" s="23"/>
      <c r="S517" s="23"/>
      <c r="T517" s="23"/>
      <c r="U517" s="23"/>
      <c r="V517" s="23"/>
      <c r="W517" s="23"/>
      <c r="X517" s="16"/>
      <c r="Y517" s="9" t="s">
        <v>2604</v>
      </c>
      <c r="Z517" s="13" t="str">
        <f t="shared" si="1"/>
        <v>{"id":"M4-G-2a-I-2-BR","stimulus":"&lt;p&gt;Arraste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src=\"https://blueberry-assets.oneclick.es/M4_G_2a_7.svg\" style=\"width:152px\"&gt;"},{"name":"A2","label":"&lt;img src=\"https://blueberry-assets.oneclick.es/M4_G_2a_8.svg\" style=\"width:152px\"&gt;","incorrect":true},{"name":"A3","label":"&lt;img src=\"https://blueberry-assets.oneclick.es/M4_G_2a_9.svg\" style=\"width:152px\"&gt;","incorrect":true},{"name":"A4","label":"&lt;img src=\"https://blueberry-assets.oneclick.es/M4_G_2a_10.svg\" style=\"width:152px\"&gt;","incorrect":true}],"uniques":true},"algorithm":{"name":"labelImage","template":"LabelImageDragDropV2","params":{"image":{"src":"https://blueberry-assets.oneclick.es/M4_G_2a_6.png","width":260,"height":260,"alt":"","title":"","percent":1},"responses":[{"x":150,"y":2,"z":15,"width":200,"height":300,"pointer":""}],"fontSize":10}}}</v>
      </c>
      <c r="AA517" s="11" t="s">
        <v>2648</v>
      </c>
      <c r="AB517" s="14" t="str">
        <f t="shared" si="2"/>
        <v>M4-G-2a-I-2</v>
      </c>
      <c r="AC517" s="14" t="str">
        <f t="shared" si="3"/>
        <v>M4-G-2a-I-2-BR</v>
      </c>
      <c r="AD517" s="7" t="s">
        <v>261</v>
      </c>
      <c r="AE517" s="16"/>
      <c r="AF517" s="16" t="s">
        <v>46</v>
      </c>
      <c r="AG517" s="7" t="s">
        <v>47</v>
      </c>
    </row>
    <row r="518" ht="75.0" customHeight="1">
      <c r="A518" s="9" t="s">
        <v>2639</v>
      </c>
      <c r="B518" s="12" t="s">
        <v>2640</v>
      </c>
      <c r="C518" s="16" t="s">
        <v>34</v>
      </c>
      <c r="D518" s="10" t="s">
        <v>35</v>
      </c>
      <c r="E518" s="9"/>
      <c r="F518" s="11" t="s">
        <v>2649</v>
      </c>
      <c r="G518" s="12"/>
      <c r="H518" s="24"/>
      <c r="I518" s="7" t="s">
        <v>1289</v>
      </c>
      <c r="J518" s="47" t="s">
        <v>2642</v>
      </c>
      <c r="K518" s="12" t="s">
        <v>112</v>
      </c>
      <c r="L518" s="12" t="s">
        <v>112</v>
      </c>
      <c r="M518" s="7" t="s">
        <v>41</v>
      </c>
      <c r="N518" s="12" t="s">
        <v>2643</v>
      </c>
      <c r="O518" s="11" t="s">
        <v>2650</v>
      </c>
      <c r="P518" s="23"/>
      <c r="Q518" s="16"/>
      <c r="R518" s="23"/>
      <c r="S518" s="23"/>
      <c r="T518" s="23"/>
      <c r="U518" s="23"/>
      <c r="V518" s="23"/>
      <c r="W518" s="23"/>
      <c r="X518" s="16"/>
      <c r="Y518" s="9" t="s">
        <v>2604</v>
      </c>
      <c r="Z518" s="13" t="str">
        <f t="shared" si="1"/>
        <v>{"id":"M4-G-2a-I-3-BR","stimulus":"&lt;p&gt;Arraste a metade simétrica desta ilustração.&lt;/p&gt;","hint":"&lt;p&gt;Uma figura é simétrica se suas metades coincidem quando a figura é dobrada ao longo de um eixo de simetria.&lt;/p&gt;","feedback":"&lt;p&gt;O girassol é simétrico se suas metades coincidirem quando ele for dobrado ao longo de uma linha de simetria.&lt;/p&gt;","seed":{"parameters":[],"calculated":[{"name":"A1","label":"&lt;img src=\"https://blueberry-assets.oneclick.es/M4_G_2a_12.svg\" style=\"width:150px\"&gt;"},{"name":"A2","label":"&lt;img src=\"https://blueberry-assets.oneclick.es/M4_G_2a_13.svg\" style=\"width:150px\"&gt;","incorrect":true},{"name":"A3","label":"&lt;img src=\"https://blueberry-assets.oneclick.es/M4_G_2a_14.svg\" style=\"width:150px\"&gt;","incorrect":true},{"name":"A4","label":"&lt;img src=\"https://blueberry-assets.oneclick.es/M4_G_2a_15.svg\" style=\"width:150px\"&gt;","incorrect":true}],"uniques":true},"algorithm":{"name":"labelImage","template":"LabelImageDragDropV2","params":{"image":{"src":"https://blueberry-assets.oneclick.es/M4_G_2a_11.png","width":260,"height":260,"alt":"","title":"","percent":1},"responses":[{"x":150,"y":2,"z":15,"width":200,"height":300,"pointer":""}],"fontSize":10}}}</v>
      </c>
      <c r="AA518" s="11" t="s">
        <v>2651</v>
      </c>
      <c r="AB518" s="14" t="str">
        <f t="shared" si="2"/>
        <v>M4-G-2a-I-3</v>
      </c>
      <c r="AC518" s="14" t="str">
        <f t="shared" si="3"/>
        <v>M4-G-2a-I-3-BR</v>
      </c>
      <c r="AD518" s="7" t="s">
        <v>261</v>
      </c>
      <c r="AE518" s="16"/>
      <c r="AF518" s="16" t="s">
        <v>46</v>
      </c>
      <c r="AG518" s="7" t="s">
        <v>47</v>
      </c>
    </row>
    <row r="519" ht="75.0" customHeight="1">
      <c r="A519" s="9" t="s">
        <v>2639</v>
      </c>
      <c r="B519" s="12" t="s">
        <v>2640</v>
      </c>
      <c r="C519" s="16" t="s">
        <v>48</v>
      </c>
      <c r="D519" s="10" t="s">
        <v>35</v>
      </c>
      <c r="E519" s="9"/>
      <c r="F519" s="11" t="s">
        <v>2652</v>
      </c>
      <c r="G519" s="12"/>
      <c r="H519" s="24"/>
      <c r="I519" s="9" t="s">
        <v>2610</v>
      </c>
      <c r="J519" s="9" t="s">
        <v>391</v>
      </c>
      <c r="K519" s="12" t="s">
        <v>112</v>
      </c>
      <c r="L519" s="12" t="s">
        <v>112</v>
      </c>
      <c r="M519" s="16" t="s">
        <v>41</v>
      </c>
      <c r="N519" s="12" t="s">
        <v>2653</v>
      </c>
      <c r="O519" s="12" t="s">
        <v>2653</v>
      </c>
      <c r="P519" s="23"/>
      <c r="Q519" s="16"/>
      <c r="R519" s="23"/>
      <c r="S519" s="23"/>
      <c r="T519" s="23"/>
      <c r="U519" s="23"/>
      <c r="V519" s="23"/>
      <c r="W519" s="23"/>
      <c r="X519" s="16"/>
      <c r="Y519" s="9" t="s">
        <v>2604</v>
      </c>
      <c r="Z519" s="13" t="str">
        <f t="shared" si="1"/>
        <v>{"id":"M4-G-2a-E-1-BR","stimulus":"&lt;p&gt;Selecione a imagem na qual a linha tracejada representa um eixo de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simetria.&lt;/p&gt;","seed":{"parameters":[],"calculated":[{"name":"A1","label":"&lt;div style=\"display:flex; justify-content:center;\"&gt;&lt;img src=\"https://blueberry-assets.oneclick.es/M4_G_2a_16.svg\" width=\"300\"&gt;&lt;/img&gt;&lt;/div&gt;"},{"name":"A2","label":"&lt;div style=\"display:flex; justify-content:center;\"&gt;&lt;img src=\"https://blueberry-assets.oneclick.es/M4_G_2a_17.svg\" width=\"300\"&gt;&lt;/img&gt;&lt;/div&gt;"},{"name":"A3","label":"&lt;div style=\"display:flex; justify-content:center;\"&gt;&lt;img src=\"https://blueberry-assets.oneclick.es/M4_G_2a_18.svg\" width=\"300\"&gt;&lt;/img&gt;&lt;/div&gt;"},{"name":"A4","label":"&lt;div style=\"display:flex; justify-content:center;\"&gt;&lt;img src=\"https://blueberry-assets.oneclick.es/M4_G_2a_19.svg\" width=\"300\"&gt;&lt;/img&gt;&lt;/div&gt;","incorrect":true},{"name":"A5","label":"&lt;div style=\"display:flex; justify-content:center;\"&gt;&lt;img src=\"https://blueberry-assets.oneclick.es/M4_G_2a_20.svg\" width=\"300\"&gt;&lt;/img&gt;&lt;/div&gt;","incorrect":true},{"name":"A6","label":"&lt;div style=\"display:flex; justify-content:center;\"&gt;&lt;img src=\"https://blueberry-assets.oneclick.es/M4_G_2a_21.svg\" width=\"300\"&gt;&lt;/img&gt;&lt;/div&gt;","incorrect":true},{"name":"A7","label":"&lt;div style=\"display:flex; justify-content:center;\"&gt;&lt;img src=\"https://blueberry-assets.oneclick.es/M4_G_2a_22.svg\" width=\"300\"&gt;&lt;/img&gt;&lt;/div&gt;","incorrect":true},{"name":"A8","label":"&lt;div style=\"display:flex; justify-content:center;\"&gt;&lt;img src=\"https://blueberry-assets.oneclick.es/M4_G_2a_23.svg\" width=\"300\"&gt;&lt;/img&gt;&lt;/div&gt;","incorrect":true},{"name":"A9","label":"&lt;div style=\"display:flex; justify-content:center;\"&gt;&lt;img src=\"https://blueberry-assets.oneclick.es/M4_G_2a_24.svg\" width=\"300\"&gt;&lt;/img&gt;&lt;/div&gt;","incorrect":true}],"uniques":true},"algorithm":{"name":"trueFalse","template":"Multiple choice – standard","params":{"countCorrect":1,"countIncorrect":2,"showCheckIcon":false,"columns":3}}}</v>
      </c>
      <c r="AA519" s="12" t="s">
        <v>2654</v>
      </c>
      <c r="AB519" s="14" t="str">
        <f t="shared" si="2"/>
        <v>M4-G-2a-E-1</v>
      </c>
      <c r="AC519" s="14" t="str">
        <f t="shared" si="3"/>
        <v>M4-G-2a-E-1-BR</v>
      </c>
      <c r="AD519" s="7" t="s">
        <v>261</v>
      </c>
      <c r="AE519" s="16"/>
      <c r="AF519" s="16" t="s">
        <v>46</v>
      </c>
      <c r="AG519" s="7" t="s">
        <v>47</v>
      </c>
    </row>
    <row r="520" ht="75.0" customHeight="1">
      <c r="A520" s="9" t="s">
        <v>2639</v>
      </c>
      <c r="B520" s="12" t="s">
        <v>2640</v>
      </c>
      <c r="C520" s="9" t="s">
        <v>67</v>
      </c>
      <c r="D520" s="10" t="s">
        <v>35</v>
      </c>
      <c r="E520" s="9"/>
      <c r="F520" s="11" t="s">
        <v>2655</v>
      </c>
      <c r="G520" s="12"/>
      <c r="H520" s="12"/>
      <c r="I520" s="9" t="s">
        <v>1289</v>
      </c>
      <c r="J520" s="9" t="s">
        <v>853</v>
      </c>
      <c r="K520" s="12" t="s">
        <v>112</v>
      </c>
      <c r="L520" s="12" t="s">
        <v>112</v>
      </c>
      <c r="M520" s="16" t="s">
        <v>41</v>
      </c>
      <c r="N520" s="8" t="s">
        <v>2656</v>
      </c>
      <c r="O520" s="8" t="s">
        <v>2657</v>
      </c>
      <c r="P520" s="23"/>
      <c r="Q520" s="16"/>
      <c r="R520" s="23"/>
      <c r="S520" s="23"/>
      <c r="T520" s="23"/>
      <c r="U520" s="23"/>
      <c r="V520" s="23"/>
      <c r="W520" s="23"/>
      <c r="X520" s="16"/>
      <c r="Y520" s="9" t="s">
        <v>2604</v>
      </c>
      <c r="Z520" s="13" t="str">
        <f t="shared" si="1"/>
        <v>{"id":"M4-G-2a-A-1-BR","stimulus":"&lt;p&gt;Indique quais das seguintes ilustrações de edifícios famosos apresentam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src=\"https://blueberry-assets.oneclick.es/M5_G_2a_57.svg\" width=\"300\"&gt;&lt;/img&gt;","function":""},{"name":"A2","label":"&lt;img src=\"https://blueberry-assets.oneclick.es/M5_G_2a_58.svg\" width=\"300\"&gt;&lt;/img&gt;","function":""},{"name":"A3","label":"&lt;img src=\"https://blueberry-assets.oneclick.es/M5_G_2a_59.svg\" width=\"300\"&gt;&lt;/img&gt;","function":""},{"name":"A4","label":"&lt;img src=\"https://blueberry-assets.oneclick.es/M5_G_2a_60.svg\" width=\"300\"&gt;&lt;/img&gt;","function":"","incorrect":true,"feedback":"&lt;p&gt;A Catedral de São Basílio não é simétrica porque suas metades não coincidem quando a figura é dividida ao longo de um eixo.&lt;/p&gt;"},{"name":"A5","label":"&lt;img src=\"https://blueberry-assets.oneclick.es/M5_G_2a_61.svg\" width=\"300\"&gt;&lt;/img&gt;","function":"","incorrect":true,"feedback":"&lt;p&gt;A Estátua da Liberdade não é simétrica porque suas metades não coincidem quando a figura é dividida ao longo de um eixo.&lt;/p&gt;"},{"name":"A6","label":"&lt;img src=\"https://blueberry-assets.oneclick.es/M5_G_2a_62.svg\" width=\"300\"&gt;&lt;/img&gt;","function":"","incorrect":true,"feedback":"&lt;p&gt;A Ópera de Sydney não é simétrica porque suas metades não coincidem quando a figura é dividida ao longo de um eixo.&lt;/p&gt;"}],"uniques":true},"algorithm":{"name":"trueFalse","template":"Multiple choice – multiple response","params":{"countCorrect":3,"countIncorrect":3,"showCheckIcon":false,"columns":3}}}</v>
      </c>
      <c r="AA520" s="12" t="s">
        <v>2658</v>
      </c>
      <c r="AB520" s="14" t="str">
        <f t="shared" si="2"/>
        <v>M4-G-2a-A-1</v>
      </c>
      <c r="AC520" s="14" t="str">
        <f t="shared" si="3"/>
        <v>M4-G-2a-A-1-BR</v>
      </c>
      <c r="AD520" s="7" t="s">
        <v>261</v>
      </c>
      <c r="AE520" s="16"/>
      <c r="AF520" s="16" t="s">
        <v>46</v>
      </c>
      <c r="AG520" s="7" t="s">
        <v>47</v>
      </c>
    </row>
    <row r="521" ht="75.0" customHeight="1">
      <c r="A521" s="9" t="s">
        <v>2639</v>
      </c>
      <c r="B521" s="12" t="s">
        <v>2640</v>
      </c>
      <c r="C521" s="16" t="s">
        <v>67</v>
      </c>
      <c r="D521" s="10" t="s">
        <v>35</v>
      </c>
      <c r="E521" s="9"/>
      <c r="F521" s="11" t="s">
        <v>2659</v>
      </c>
      <c r="G521" s="12"/>
      <c r="H521" s="12"/>
      <c r="I521" s="9" t="s">
        <v>1289</v>
      </c>
      <c r="J521" s="9" t="s">
        <v>391</v>
      </c>
      <c r="K521" s="12" t="s">
        <v>112</v>
      </c>
      <c r="L521" s="12" t="s">
        <v>112</v>
      </c>
      <c r="M521" s="9" t="s">
        <v>41</v>
      </c>
      <c r="N521" s="12" t="s">
        <v>2643</v>
      </c>
      <c r="O521" s="12" t="s">
        <v>2653</v>
      </c>
      <c r="P521" s="23"/>
      <c r="Q521" s="16"/>
      <c r="R521" s="23"/>
      <c r="S521" s="23"/>
      <c r="T521" s="23"/>
      <c r="U521" s="23"/>
      <c r="V521" s="23"/>
      <c r="W521" s="23"/>
      <c r="X521" s="16"/>
      <c r="Y521" s="9" t="s">
        <v>2604</v>
      </c>
      <c r="Z521" s="13" t="str">
        <f t="shared" si="1"/>
        <v>{"id":"M4-G-2a-A-2-BR","stimulus":"&lt;p&gt;Observe os seguintes padrões e selecione aquele que apresenta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src=\"https://blueberry-assets.oneclick.es/M3_G_5a_47.svg\" width=\"300\"&gt;&lt;/img&gt;&lt;/div&gt;"},{"name":"A2","label":"&lt;div style=\"display:flex; justify-content:center;\"&gt;&lt;img src=\"https://blueberry-assets.oneclick.es/M3_G_5a_48.svg\" width=\"300\"&gt;&lt;/img&gt;&lt;/div&gt;"},{"name":"A3","label":"&lt;div style=\"display:flex; justify-content:center;\"&gt;&lt;img src=\"https://blueberry-assets.oneclick.es/M3_G_5a_49.svg\" width=\"300\"&gt;&lt;/img&gt;&lt;/div&gt;","incorrect":true},{"name":"A4","label":"&lt;div style=\"display:flex; justify-content:center;\"&gt;&lt;img src=\"https://blueberry-assets.oneclick.es/M3_G_5a_50.svg\" width=\"300\"&gt;&lt;/img&gt;&lt;/div&gt;","incorrect":true},{"name":"A5","label":"&lt;div style=\"display:flex; justify-content:center;\"&gt;&lt;img src=\"https://blueberry-assets.oneclick.es/M3_G_5a_51.svg\" width=\"300\"&gt;&lt;/img&gt;&lt;/div&gt;","incorrect":true}],"uniques":true},"algorithm":{"name":"trueFalse","template":"Multiple choice – standard","params":{"countCorrect":1,"countIncorrect":2,"showCheckIcon":false,"columns":3}}}</v>
      </c>
      <c r="AA521" s="12" t="s">
        <v>2660</v>
      </c>
      <c r="AB521" s="14" t="str">
        <f t="shared" si="2"/>
        <v>M4-G-2a-A-2</v>
      </c>
      <c r="AC521" s="14" t="str">
        <f t="shared" si="3"/>
        <v>M4-G-2a-A-2-BR</v>
      </c>
      <c r="AD521" s="7" t="s">
        <v>261</v>
      </c>
      <c r="AE521" s="16"/>
      <c r="AF521" s="16" t="s">
        <v>46</v>
      </c>
      <c r="AG521" s="7" t="s">
        <v>47</v>
      </c>
    </row>
    <row r="522" ht="75.0" customHeight="1">
      <c r="A522" s="9" t="s">
        <v>2639</v>
      </c>
      <c r="B522" s="12" t="s">
        <v>2640</v>
      </c>
      <c r="C522" s="9" t="s">
        <v>67</v>
      </c>
      <c r="D522" s="10" t="s">
        <v>35</v>
      </c>
      <c r="E522" s="9"/>
      <c r="F522" s="11" t="s">
        <v>2661</v>
      </c>
      <c r="G522" s="12"/>
      <c r="H522" s="12"/>
      <c r="I522" s="9" t="s">
        <v>1289</v>
      </c>
      <c r="J522" s="9" t="s">
        <v>391</v>
      </c>
      <c r="K522" s="12" t="s">
        <v>112</v>
      </c>
      <c r="L522" s="12" t="s">
        <v>112</v>
      </c>
      <c r="M522" s="9" t="s">
        <v>41</v>
      </c>
      <c r="N522" s="12" t="s">
        <v>2643</v>
      </c>
      <c r="O522" s="12" t="s">
        <v>2653</v>
      </c>
      <c r="P522" s="23"/>
      <c r="Q522" s="16"/>
      <c r="R522" s="23"/>
      <c r="S522" s="23"/>
      <c r="T522" s="23"/>
      <c r="U522" s="23"/>
      <c r="V522" s="23"/>
      <c r="W522" s="23"/>
      <c r="X522" s="16"/>
      <c r="Y522" s="9" t="s">
        <v>2604</v>
      </c>
      <c r="Z522" s="13" t="str">
        <f t="shared" si="1"/>
        <v>{"id":"M4-G-2a-A-3-BR","stimulus":"&lt;p&gt;Qual das figuras a seguir tem pelo menos um eixo de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src=\"https://blueberry-assets.oneclick.es/M4_G_2a_36.svg\" width=\"300\"&gt;&lt;/img&gt;&lt;/div&gt;"},{"name":"A2","label":"&lt;div style=\"display:flex; justify-content:center;\"&gt;&lt;img src=\"https://blueberry-assets.oneclick.es/M4_G_2a_37.svg\" width=\"300\"&gt;&lt;/img&gt;&lt;/div&gt;"},{"name":"A3","label":"&lt;div style=\"display:flex; justify-content:center;\"&gt;&lt;img src=\"https://blueberry-assets.oneclick.es/M4_G_2a_38.svg\" width=\"300\"&gt;&lt;/img&gt;&lt;/div&gt;"},{"name":"A4","label":"&lt;div style=\"display:flex; justify-content:center;\"&gt;&lt;img src=\"https://blueberry-assets.oneclick.es/M4_G_2a_39.svg\" width=\"300\"&gt;&lt;/img&gt;&lt;/div&gt;","incorrect":true},{"name":"A5","label":"&lt;div style=\"display:flex; justify-content:center;\"&gt;&lt;img src=\"https://blueberry-assets.oneclick.es/M4_G_2a_40.svg\" width=\"300\"&gt;&lt;/img&gt;&lt;/div&gt;","incorrect":true},{"name":"A6","label":"&lt;div style=\"display:flex; justify-content:center;\"&gt;&lt;img src=\"https://blueberry-assets.oneclick.es/M4_G_2a_41.svg\" width=\"300\"&gt;&lt;/img&gt;&lt;/div&gt;","incorrect":true},{"name":"A7","label":"&lt;div style=\"display:flex; justify-content:center;\"&gt;&lt;img src=\"https://blueberry-assets.oneclick.es/M4_G_2a_42.svg\" width=\"300\"&gt;&lt;/img&gt;&lt;/div&gt;","incorrect":true}],"uniques":true},"algorithm":{"name":"trueFalse","template":"Multiple choice – standard","params":{"countCorrect":1,"countIncorrect":2,"showCheckIcon":false,"columns":3}}}</v>
      </c>
      <c r="AA522" s="12" t="s">
        <v>2662</v>
      </c>
      <c r="AB522" s="14" t="str">
        <f t="shared" si="2"/>
        <v>M4-G-2a-A-3</v>
      </c>
      <c r="AC522" s="14" t="str">
        <f t="shared" si="3"/>
        <v>M4-G-2a-A-3-BR</v>
      </c>
      <c r="AD522" s="7" t="s">
        <v>261</v>
      </c>
      <c r="AE522" s="16"/>
      <c r="AF522" s="16" t="s">
        <v>46</v>
      </c>
      <c r="AG522" s="7" t="s">
        <v>47</v>
      </c>
    </row>
    <row r="523" ht="75.0" customHeight="1">
      <c r="A523" s="9" t="s">
        <v>2663</v>
      </c>
      <c r="B523" s="12" t="s">
        <v>2664</v>
      </c>
      <c r="C523" s="16" t="s">
        <v>34</v>
      </c>
      <c r="D523" s="10" t="s">
        <v>35</v>
      </c>
      <c r="E523" s="9"/>
      <c r="F523" s="11" t="s">
        <v>2665</v>
      </c>
      <c r="G523" s="12"/>
      <c r="H523" s="24"/>
      <c r="I523" s="9" t="s">
        <v>2666</v>
      </c>
      <c r="J523" s="9" t="s">
        <v>591</v>
      </c>
      <c r="K523" s="11" t="s">
        <v>2667</v>
      </c>
      <c r="L523" s="12" t="s">
        <v>2668</v>
      </c>
      <c r="M523" s="9" t="s">
        <v>41</v>
      </c>
      <c r="N523" s="12" t="s">
        <v>2669</v>
      </c>
      <c r="O523" s="11" t="s">
        <v>2670</v>
      </c>
      <c r="P523" s="23"/>
      <c r="Q523" s="16"/>
      <c r="R523" s="23"/>
      <c r="S523" s="23"/>
      <c r="T523" s="23"/>
      <c r="U523" s="23"/>
      <c r="V523" s="23"/>
      <c r="W523" s="23"/>
      <c r="X523" s="16"/>
      <c r="Y523" s="9" t="s">
        <v>2604</v>
      </c>
      <c r="Z523" s="13" t="str">
        <f t="shared" si="1"/>
        <v>{
    "id": "M4-G-3a-I-1-BR",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"M4_G_3a_1.svg",
                    "M4_G_3a_2.svg",
                    "M4_G_3a_3.svg"
                ]
            },
            {
                "name": "Q2",
                "label": null,
                "list": [
                    "M4_G_3a_10.svg",
                    "M4_G_3a_11.svg",
                    "M4_G_3a_12.svg"
                ]
            },
            {
                "name": "Q3",
                "label": null,
                "list": [
                    "M4_G_3a_7.svg",
                    "M4_G_3a_8.svg",
                    "M4_G_3a_9.svg"
                ]
            }
        ],
        "calculated": [
            {
                "name": "A1",
                "label": "Agudo"
            },
            {
                "name": "A2",
                "label": "Raso"
            },
            {
                "name": "A3",
                "label": "Obtuso"
            }
        ],
        "uniques": true
    },
    "algorithm": {
        "name": "calculateOperation",
        "template": "Cloze with drag &amp; drop",
        "params": {
            "keyboard": "INTERMEDIATE"
        }
    }
}</v>
      </c>
      <c r="AA523" s="12" t="s">
        <v>2671</v>
      </c>
      <c r="AB523" s="14" t="str">
        <f t="shared" si="2"/>
        <v>M4-G-3a-I-1</v>
      </c>
      <c r="AC523" s="14" t="str">
        <f t="shared" si="3"/>
        <v>M4-G-3a-I-1-BR</v>
      </c>
      <c r="AD523" s="7" t="s">
        <v>261</v>
      </c>
      <c r="AE523" s="16"/>
      <c r="AF523" s="16" t="s">
        <v>46</v>
      </c>
      <c r="AG523" s="7" t="s">
        <v>47</v>
      </c>
    </row>
    <row r="524" ht="75.0" customHeight="1">
      <c r="A524" s="9" t="s">
        <v>2663</v>
      </c>
      <c r="B524" s="12" t="s">
        <v>2664</v>
      </c>
      <c r="C524" s="16" t="s">
        <v>34</v>
      </c>
      <c r="D524" s="10" t="s">
        <v>35</v>
      </c>
      <c r="E524" s="9"/>
      <c r="F524" s="11" t="s">
        <v>2665</v>
      </c>
      <c r="G524" s="12"/>
      <c r="H524" s="24"/>
      <c r="I524" s="9" t="s">
        <v>2666</v>
      </c>
      <c r="J524" s="9" t="s">
        <v>591</v>
      </c>
      <c r="K524" s="11" t="s">
        <v>2672</v>
      </c>
      <c r="L524" s="12" t="s">
        <v>2673</v>
      </c>
      <c r="M524" s="9" t="s">
        <v>41</v>
      </c>
      <c r="N524" s="12" t="s">
        <v>2669</v>
      </c>
      <c r="O524" s="11" t="s">
        <v>2674</v>
      </c>
      <c r="P524" s="23"/>
      <c r="Q524" s="16"/>
      <c r="R524" s="23"/>
      <c r="S524" s="23"/>
      <c r="T524" s="23"/>
      <c r="U524" s="23"/>
      <c r="V524" s="23"/>
      <c r="W524" s="23"/>
      <c r="X524" s="16"/>
      <c r="Y524" s="9" t="s">
        <v>2604</v>
      </c>
      <c r="Z524" s="13" t="str">
        <f t="shared" si="1"/>
        <v>{
    "id": "M4-G-3a-I-2-BR",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"M4_G_3a_4.svg",
                    "M4_G_3a_5.svg",
                    "M4_G_3a_6.svg"
                ]
            },
            {
                "name": "Q2",
                "label": null,
                "list": [
                    "M4_G_3a_7.svg",
                    "M4_G_3a_8.svg",
                    "M4_G_3a_9.svg"
                ]
            },
            {
                "name": "Q3",
                "label": null,
                "list": [
                    "M4_G_3a_10.svg",
                    "M4_G_3a_11.svg",
                    "M4_G_3a_12.svg"
                ]
            }
        ],
        "calculated": [
            {
                "name": "A1",
                "label": "Reto"
            },
            {
                "name": "A2",
                "label": "Obtuso"
            },
            {
                "name": "A3",
                "label": "Raso"
            }
        ],
        "uniques": true
    },
    "algorithm": {
        "name": "calculateOperation",
        "template": "Cloze with drag &amp; drop",
        "params": {
            "keyboard": "INTERMEDIATE"
        }
    }
}</v>
      </c>
      <c r="AA524" s="12" t="s">
        <v>2675</v>
      </c>
      <c r="AB524" s="14" t="str">
        <f t="shared" si="2"/>
        <v>M4-G-3a-I-2</v>
      </c>
      <c r="AC524" s="14" t="str">
        <f t="shared" si="3"/>
        <v>M4-G-3a-I-2-BR</v>
      </c>
      <c r="AD524" s="7" t="s">
        <v>261</v>
      </c>
      <c r="AE524" s="16"/>
      <c r="AF524" s="16" t="s">
        <v>46</v>
      </c>
      <c r="AG524" s="7" t="s">
        <v>47</v>
      </c>
    </row>
    <row r="525" ht="75.0" customHeight="1">
      <c r="A525" s="9" t="s">
        <v>2663</v>
      </c>
      <c r="B525" s="12" t="s">
        <v>2664</v>
      </c>
      <c r="C525" s="16" t="s">
        <v>48</v>
      </c>
      <c r="D525" s="10" t="s">
        <v>35</v>
      </c>
      <c r="E525" s="9"/>
      <c r="F525" s="11" t="s">
        <v>2676</v>
      </c>
      <c r="G525" s="12" t="s">
        <v>2677</v>
      </c>
      <c r="H525" s="21"/>
      <c r="I525" s="9" t="s">
        <v>1289</v>
      </c>
      <c r="J525" s="9" t="s">
        <v>51</v>
      </c>
      <c r="K525" s="11" t="s">
        <v>2678</v>
      </c>
      <c r="L525" s="8" t="s">
        <v>2679</v>
      </c>
      <c r="M525" s="9" t="s">
        <v>41</v>
      </c>
      <c r="N525" s="24" t="s">
        <v>2680</v>
      </c>
      <c r="O525" s="24" t="s">
        <v>2681</v>
      </c>
      <c r="P525" s="23"/>
      <c r="Q525" s="16"/>
      <c r="R525" s="23"/>
      <c r="S525" s="23"/>
      <c r="T525" s="23"/>
      <c r="U525" s="23"/>
      <c r="V525" s="23"/>
      <c r="W525" s="23"/>
      <c r="X525" s="16"/>
      <c r="Y525" s="9" t="s">
        <v>2604</v>
      </c>
      <c r="Z525" s="13" t="str">
        <f t="shared" si="1"/>
        <v>{
    "id": "M4-G-3a-E-1-BR",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sua medida é maior que 0° e menor 90°.&lt;/p&gt;",
    "seed": {
        "parameters": [
            {
                "name": "Q1",
                "label": null,
                "list": [
                    "M4_G_3a_1.svg",
                    "M4_G_3a_2.svg",
                    "M4_G_3a_3.svg"
                ]
            }
        ],
        "calculated": [
            {
                "name": "A1",
                "label": "agudo"
            }
        ],
        "uniques": true
    },
    "algorithm": {
        "name": "calculateOperation",
        "template": "Cloze with text"
    }
}</v>
      </c>
      <c r="AA525" s="12" t="s">
        <v>2682</v>
      </c>
      <c r="AB525" s="14" t="str">
        <f t="shared" si="2"/>
        <v>M4-G-3a-E-1</v>
      </c>
      <c r="AC525" s="14" t="str">
        <f t="shared" si="3"/>
        <v>M4-G-3a-E-1-BR</v>
      </c>
      <c r="AD525" s="7" t="s">
        <v>261</v>
      </c>
      <c r="AE525" s="16"/>
      <c r="AF525" s="16" t="s">
        <v>46</v>
      </c>
      <c r="AG525" s="7" t="s">
        <v>47</v>
      </c>
    </row>
    <row r="526" ht="75.0" customHeight="1">
      <c r="A526" s="9" t="s">
        <v>2663</v>
      </c>
      <c r="B526" s="12" t="s">
        <v>2664</v>
      </c>
      <c r="C526" s="16" t="s">
        <v>48</v>
      </c>
      <c r="D526" s="10" t="s">
        <v>35</v>
      </c>
      <c r="E526" s="9"/>
      <c r="F526" s="11" t="s">
        <v>2676</v>
      </c>
      <c r="G526" s="12" t="s">
        <v>2677</v>
      </c>
      <c r="H526" s="21"/>
      <c r="I526" s="9" t="s">
        <v>1289</v>
      </c>
      <c r="J526" s="9" t="s">
        <v>51</v>
      </c>
      <c r="K526" s="11" t="s">
        <v>2683</v>
      </c>
      <c r="L526" s="8" t="s">
        <v>2684</v>
      </c>
      <c r="M526" s="9" t="s">
        <v>41</v>
      </c>
      <c r="N526" s="24" t="s">
        <v>2680</v>
      </c>
      <c r="O526" s="24" t="s">
        <v>2685</v>
      </c>
      <c r="P526" s="23"/>
      <c r="Q526" s="16"/>
      <c r="R526" s="23"/>
      <c r="S526" s="23"/>
      <c r="T526" s="23"/>
      <c r="U526" s="23"/>
      <c r="V526" s="23"/>
      <c r="W526" s="23"/>
      <c r="X526" s="16"/>
      <c r="Y526" s="9" t="s">
        <v>2604</v>
      </c>
      <c r="Z526" s="13" t="str">
        <f t="shared" si="1"/>
        <v>{
    "id": "M4-G-3a-E-2-BR",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"M4_G_3a_4.svg",
                    "M4_G_3a_5.svg",
                    "M4_G_3a_6.svg"
                ]
            }
        ],
        "calculated": [
            {
                "name": "A1",
                "label": "reto"
            }
        ],
        "uniques": true
    },
    "algorithm": {
        "name": "calculateOperation",
        "template": "Cloze with text"
    }
}</v>
      </c>
      <c r="AA526" s="12" t="s">
        <v>2686</v>
      </c>
      <c r="AB526" s="14" t="str">
        <f t="shared" si="2"/>
        <v>M4-G-3a-E-2</v>
      </c>
      <c r="AC526" s="14" t="str">
        <f t="shared" si="3"/>
        <v>M4-G-3a-E-2-BR</v>
      </c>
      <c r="AD526" s="7" t="s">
        <v>261</v>
      </c>
      <c r="AE526" s="16"/>
      <c r="AF526" s="16" t="s">
        <v>46</v>
      </c>
      <c r="AG526" s="7" t="s">
        <v>47</v>
      </c>
    </row>
    <row r="527" ht="75.0" customHeight="1">
      <c r="A527" s="9" t="s">
        <v>2663</v>
      </c>
      <c r="B527" s="12" t="s">
        <v>2664</v>
      </c>
      <c r="C527" s="16" t="s">
        <v>48</v>
      </c>
      <c r="D527" s="10" t="s">
        <v>35</v>
      </c>
      <c r="E527" s="9"/>
      <c r="F527" s="11" t="s">
        <v>2676</v>
      </c>
      <c r="G527" s="12" t="s">
        <v>2677</v>
      </c>
      <c r="H527" s="21"/>
      <c r="I527" s="9" t="s">
        <v>1289</v>
      </c>
      <c r="J527" s="9" t="s">
        <v>51</v>
      </c>
      <c r="K527" s="11" t="s">
        <v>2687</v>
      </c>
      <c r="L527" s="8" t="s">
        <v>2688</v>
      </c>
      <c r="M527" s="9" t="s">
        <v>41</v>
      </c>
      <c r="N527" s="24" t="s">
        <v>2680</v>
      </c>
      <c r="O527" s="11" t="s">
        <v>2689</v>
      </c>
      <c r="P527" s="23"/>
      <c r="Q527" s="16"/>
      <c r="R527" s="23"/>
      <c r="S527" s="23"/>
      <c r="T527" s="23"/>
      <c r="U527" s="23"/>
      <c r="V527" s="23"/>
      <c r="W527" s="23"/>
      <c r="X527" s="16"/>
      <c r="Y527" s="9" t="s">
        <v>2604</v>
      </c>
      <c r="Z527" s="13" t="str">
        <f t="shared" si="1"/>
        <v>{
    "id": "M4-G-3a-E-3-BR",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sua medida é maior que 90° e menor que 180°.&lt;/p&gt;",
    "seed": {
        "parameters": [
            {
                "name": "Q1",
                "label": null,
                "list": [
                    "M4_G_3a_7.svg",
                    "M4_G_3a_8.svg",
                    "M4_G_3a_9.svg"
                ]
            }
        ],
        "calculated": [
            {
                "name": "A1",
                "label": "obtuso"
            }
        ],
        "uniques": true
    },
    "algorithm": {
        "name": "calculateOperation",
        "template": "Cloze with text"
    }
}</v>
      </c>
      <c r="AA527" s="12" t="s">
        <v>2690</v>
      </c>
      <c r="AB527" s="14" t="str">
        <f t="shared" si="2"/>
        <v>M4-G-3a-E-3</v>
      </c>
      <c r="AC527" s="14" t="str">
        <f t="shared" si="3"/>
        <v>M4-G-3a-E-3-BR</v>
      </c>
      <c r="AD527" s="7" t="s">
        <v>261</v>
      </c>
      <c r="AE527" s="16"/>
      <c r="AF527" s="16" t="s">
        <v>46</v>
      </c>
      <c r="AG527" s="7" t="s">
        <v>47</v>
      </c>
    </row>
    <row r="528" ht="75.0" customHeight="1">
      <c r="A528" s="9" t="s">
        <v>2663</v>
      </c>
      <c r="B528" s="12" t="s">
        <v>2664</v>
      </c>
      <c r="C528" s="16" t="s">
        <v>48</v>
      </c>
      <c r="D528" s="10" t="s">
        <v>35</v>
      </c>
      <c r="E528" s="9"/>
      <c r="F528" s="11" t="s">
        <v>2676</v>
      </c>
      <c r="G528" s="12" t="s">
        <v>2677</v>
      </c>
      <c r="H528" s="21"/>
      <c r="I528" s="9" t="s">
        <v>1289</v>
      </c>
      <c r="J528" s="9" t="s">
        <v>51</v>
      </c>
      <c r="K528" s="11" t="s">
        <v>2691</v>
      </c>
      <c r="L528" s="8" t="s">
        <v>2692</v>
      </c>
      <c r="M528" s="9" t="s">
        <v>41</v>
      </c>
      <c r="N528" s="24" t="s">
        <v>2680</v>
      </c>
      <c r="O528" s="24" t="s">
        <v>2693</v>
      </c>
      <c r="P528" s="23"/>
      <c r="Q528" s="16"/>
      <c r="R528" s="23"/>
      <c r="S528" s="23"/>
      <c r="T528" s="23"/>
      <c r="U528" s="23"/>
      <c r="V528" s="23"/>
      <c r="W528" s="23"/>
      <c r="X528" s="16"/>
      <c r="Y528" s="9" t="s">
        <v>2604</v>
      </c>
      <c r="Z528" s="13" t="str">
        <f t="shared" si="1"/>
        <v>{
    "id": "M4-G-3a-E-4-BR",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"M4_G_3a_10a.svg",
                    "M4_G_3a_11a.svg",
                    "M4_G_3a_12a.svg"
                ]
            }
        ],
        "calculated": [
            {
                "name": "A1",
                "label": "raso"
            }
        ],
        "uniques": true
    },
    "algorithm": {
        "name": "calculateOperation",
        "template": "Cloze with text"
    }
}</v>
      </c>
      <c r="AA528" s="12" t="s">
        <v>2694</v>
      </c>
      <c r="AB528" s="14" t="str">
        <f t="shared" si="2"/>
        <v>M4-G-3a-E-4</v>
      </c>
      <c r="AC528" s="14" t="str">
        <f t="shared" si="3"/>
        <v>M4-G-3a-E-4-BR</v>
      </c>
      <c r="AD528" s="7" t="s">
        <v>261</v>
      </c>
      <c r="AE528" s="16"/>
      <c r="AF528" s="16" t="s">
        <v>46</v>
      </c>
      <c r="AG528" s="7" t="s">
        <v>47</v>
      </c>
    </row>
    <row r="529" ht="75.0" customHeight="1">
      <c r="A529" s="9" t="s">
        <v>2695</v>
      </c>
      <c r="B529" s="12" t="s">
        <v>2696</v>
      </c>
      <c r="C529" s="16" t="s">
        <v>34</v>
      </c>
      <c r="D529" s="10" t="s">
        <v>35</v>
      </c>
      <c r="E529" s="9"/>
      <c r="F529" s="11" t="s">
        <v>2697</v>
      </c>
      <c r="G529" s="24"/>
      <c r="H529" s="24"/>
      <c r="I529" s="16" t="s">
        <v>1289</v>
      </c>
      <c r="J529" s="16" t="s">
        <v>853</v>
      </c>
      <c r="K529" s="24" t="s">
        <v>2698</v>
      </c>
      <c r="L529" s="24" t="s">
        <v>112</v>
      </c>
      <c r="M529" s="16" t="s">
        <v>41</v>
      </c>
      <c r="N529" s="24" t="s">
        <v>2699</v>
      </c>
      <c r="O529" s="11" t="s">
        <v>2700</v>
      </c>
      <c r="P529" s="23"/>
      <c r="Q529" s="16"/>
      <c r="R529" s="23"/>
      <c r="S529" s="23"/>
      <c r="T529" s="23"/>
      <c r="U529" s="23"/>
      <c r="V529" s="23"/>
      <c r="W529" s="23"/>
      <c r="X529" s="16"/>
      <c r="Y529" s="9" t="s">
        <v>2604</v>
      </c>
      <c r="Z529" s="13" t="str">
        <f t="shared" si="1"/>
        <v>{"id":"M4-G-5a-I-1-BR","stimulus":"&lt;p&gt;Selecione os pontos que estão representados neste plano cartesiano.&lt;/p&gt;&lt;div style=\"display:flex; justify-content:center;\"&gt;&lt;div class=\"lemo-fixed-to-responsive\" style=\"max-width: 300px;max-height: 300px;position: relative;width: 100%;display: inline-block;\"&gt;&lt;img src=\"https://blueberry-assets.oneclick.es/M4_G_5a_1.svg\" alt=\"\" tabindex=\"0\"&gt;&lt;/img&gt;&lt;div class=\"lemo-graphie-container\" style=\"position: absolute;top: 0;left: 0;width: 100%;height: 100%;\"&gt;&lt;div class=\"lemo-graphie\" style=\"position: relative; width: 100%; height: 100%;\"&gt;&lt;span class=\"lemo-graphie-label\" style=\"position: absolute; left: 40.8992%; top: 19.6606%;\"&gt;&lt;b&gt;{{Q1}}&lt;/b&gt;&lt;/span&gt;&lt;span class=\"lemo-graphie-label\" style=\"position: absolute; left: 28.4199%; top: 31.8760%;\"&gt;&lt;b&gt;{{Q2}}&lt;/b&gt;&lt;/span&gt;&lt;span class=\"lemo-graphie-label\" style=\"position: absolute; left: 17.2185%; top: 7.8022%;\"&gt;&lt;b&gt;{{Q3}}&lt;/b&gt;&lt;/span&gt;&lt;span class=\"lemo-graphie-label\" style=\"position: absolute; left: 52.6490%; top: 44.5571%;\"&gt;&lt;b&gt;{{Q4}}&lt;/b&gt;&lt;/span&gt;&lt;span class=\"lemo-graphie-label\" style=\"position: absolute; left: 77.2972%; top: 69%;\"&gt;&lt;b&gt;{{Q5}}&lt;/b&gt;&lt;/span&gt;&lt;span class=\"lemo-graphie-label\" style=\"position: absolute; left: 77.1523%; top: 44.8831%;\"&gt;&lt;b&gt;{{Q6}}&lt;/b&gt;&lt;/span&gt;&lt;span class=\"lemo-graphie-label\" style=\"position: absolute; left: 27.9491%; top: 44.5%;\"&gt;&lt;b&gt;{{Q7}}&lt;/b&gt;&lt;/span&gt;&lt;span class=\"lemo-graphie-label\" style=\"position: absolute; left: 52.6231%; top: 57%;\"&gt;&lt;b&gt;{{Q8}}&lt;/b&gt;&lt;/span&gt;&lt;/div&gt;&lt;/div&gt;&lt;/div&gt;&lt;/div&gt;","hint":"&lt;p&gt;A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F","G","H"]},{"name":"Q2","label":null,"list":["A","B","C","D","E","F","G","H"]},{"name":"Q3","label":null,"list":["A","B","C","D","E","F","G","H"]},{"name":"Q4","label":null,"list":["A","B","C","D","E","F","G","H"]},{"name":"Q5","label":null,"list":["A","B","C","D","E","F","G","H"]},{"name":"Q6","label":null,"list":["A","B","C","D","E","F","G","H"]},{"name":"Q7","label":null,"list":["A","B","C","D","E","F","G","H"]},{"name":"Q8","label":null,"list":["A","B","C","D","E","F","G","H"]}],"calculated":[{"name":"A1","label":"{{Q1}} = (2, 5)"},{"name":"A2","label":"{{Q2}} = (1, 4)"},{"name":"A3","label":"{{Q3}} = (0, 6)"},{"name":"A4","label":"{{Q4}} = (3, 3)"},{"name":"A5","label":"{{Q5}} = (2, 5)","incorrect":true},{"name":"A6","label":"{{Q6}} = (0, 6)","incorrect":true},{"name":"A7","label":"{{Q7}} = (1, 4)","incorrect":true},{"name":"A8","label":"{{Q8}} = (3, 3)","incorrect":true}],"uniques":true},"algorithm":{"name":"trueFalse","template":"Multiple choice – multiple response","params":{"countCorrect":2,"countIncorrect":1,"showCheckIcon":false,
            "columns": 3
        }
    }
}</v>
      </c>
      <c r="AA529" s="11" t="s">
        <v>2701</v>
      </c>
      <c r="AB529" s="14" t="str">
        <f t="shared" si="2"/>
        <v>M4-G-5a-I-1</v>
      </c>
      <c r="AC529" s="14" t="str">
        <f t="shared" si="3"/>
        <v>M4-G-5a-I-1-BR</v>
      </c>
      <c r="AD529" s="7" t="s">
        <v>261</v>
      </c>
      <c r="AE529" s="16"/>
      <c r="AF529" s="16" t="s">
        <v>46</v>
      </c>
      <c r="AG529" s="7" t="s">
        <v>47</v>
      </c>
    </row>
    <row r="530" ht="75.0" customHeight="1">
      <c r="A530" s="9" t="s">
        <v>2695</v>
      </c>
      <c r="B530" s="12" t="s">
        <v>2696</v>
      </c>
      <c r="C530" s="16" t="s">
        <v>48</v>
      </c>
      <c r="D530" s="10" t="s">
        <v>35</v>
      </c>
      <c r="E530" s="9"/>
      <c r="F530" s="11" t="s">
        <v>2702</v>
      </c>
      <c r="G530" s="24"/>
      <c r="H530" s="24" t="s">
        <v>2703</v>
      </c>
      <c r="I530" s="16" t="s">
        <v>1289</v>
      </c>
      <c r="J530" s="16" t="s">
        <v>391</v>
      </c>
      <c r="K530" s="24" t="s">
        <v>2704</v>
      </c>
      <c r="L530" s="24" t="s">
        <v>112</v>
      </c>
      <c r="M530" s="16" t="s">
        <v>41</v>
      </c>
      <c r="N530" s="24" t="s">
        <v>2699</v>
      </c>
      <c r="O530" s="24" t="s">
        <v>2700</v>
      </c>
      <c r="P530" s="23"/>
      <c r="Q530" s="16"/>
      <c r="R530" s="23"/>
      <c r="S530" s="23"/>
      <c r="T530" s="23"/>
      <c r="U530" s="23"/>
      <c r="V530" s="23"/>
      <c r="W530" s="23"/>
      <c r="X530" s="16"/>
      <c r="Y530" s="9" t="s">
        <v>2604</v>
      </c>
      <c r="Z530" s="13" t="str">
        <f t="shared" si="1"/>
        <v>{"id":"M4-G-5a-E-1-BR","stimulus":"&lt;p&gt;Em qual destes planos o ponto {{Q1}} está representado?&lt;/p&gt;","hint":"&lt;p&gt;A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 = (3, 2)","B = (4, 1)","C = (5, 0)","D = (1, 4)","E = (2, 3)","F = (0, 3)","G = (1, 0)"]}],"calculated":[{"name":"A1","label":"&lt;div style=\"display:flex; justify-content:center;\"&gt;&lt;img src=\"https://blueberry-assets.oneclick.es/M4_G_5a_2.svg\" width=\"300\"&gt;&lt;/img&gt;&lt;/div&gt;"},{"name":"A2","label":"&lt;div style=\"display:flex; justify-content:center;\"&gt;&lt;img src=\"https://blueberry-assets.oneclick.es/M4_G_5a_3.svg\" width=\"300\"&gt;&lt;/img&gt;&lt;/div&gt;","incorrect":true},{"name":"A3","label":"&lt;div style=\"display:flex; justify-content:center;\"&gt;&lt;img src=\"https://blueberry-assets.oneclick.es/M4_G_5a_4.svg\" width=\"300\"&gt;&lt;/img&gt;&lt;/div&gt;","incorrect":true}],"uniques":true},"algorithm":{"name":"trueFalse","template":"Multiple choice – standard","params":{"countCorrect":1,"countIncorrect":2,"showCheckIcon":false,"columns":3}}}</v>
      </c>
      <c r="AA530" s="12" t="s">
        <v>2705</v>
      </c>
      <c r="AB530" s="14" t="str">
        <f t="shared" si="2"/>
        <v>M4-G-5a-E-1</v>
      </c>
      <c r="AC530" s="14" t="str">
        <f t="shared" si="3"/>
        <v>M4-G-5a-E-1-BR</v>
      </c>
      <c r="AD530" s="7" t="s">
        <v>261</v>
      </c>
      <c r="AE530" s="16"/>
      <c r="AF530" s="16" t="s">
        <v>46</v>
      </c>
      <c r="AG530" s="7" t="s">
        <v>47</v>
      </c>
    </row>
    <row r="531" ht="75.0" customHeight="1">
      <c r="A531" s="9" t="s">
        <v>2695</v>
      </c>
      <c r="B531" s="12" t="s">
        <v>2696</v>
      </c>
      <c r="C531" s="16" t="s">
        <v>67</v>
      </c>
      <c r="D531" s="10" t="s">
        <v>35</v>
      </c>
      <c r="E531" s="9"/>
      <c r="F531" s="48" t="s">
        <v>2706</v>
      </c>
      <c r="G531" s="11" t="s">
        <v>2707</v>
      </c>
      <c r="H531" s="23"/>
      <c r="I531" s="16" t="s">
        <v>1289</v>
      </c>
      <c r="J531" s="16" t="s">
        <v>92</v>
      </c>
      <c r="K531" s="11" t="s">
        <v>2708</v>
      </c>
      <c r="L531" s="21" t="s">
        <v>2709</v>
      </c>
      <c r="M531" s="16" t="s">
        <v>41</v>
      </c>
      <c r="N531" s="24" t="s">
        <v>2699</v>
      </c>
      <c r="O531" s="24" t="s">
        <v>2700</v>
      </c>
      <c r="P531" s="23"/>
      <c r="Q531" s="16"/>
      <c r="R531" s="23"/>
      <c r="S531" s="23"/>
      <c r="T531" s="23"/>
      <c r="U531" s="23"/>
      <c r="V531" s="23"/>
      <c r="W531" s="23"/>
      <c r="X531" s="16"/>
      <c r="Y531" s="9" t="s">
        <v>2604</v>
      </c>
      <c r="Z531" s="13" t="str">
        <f t="shared" si="1"/>
        <v>{"id":"M4-G-5a-A-1-BR","stimulus":"&lt;p&gt;As câmeras de vigilância de um museu projetam a localização das pinturas mais importantes em um plano cartesiano como mostra a figura a seguir. Complete as seguintes frases.&lt;/p&gt;&lt;div style=\"display:flex; justify-content:center;\"&gt;&lt;div class=\"lemo-fixed-to-responsive\" style=\"max-width: 300px;max-height: 294px;position: relative;width: 100%;display: inline-block;\"&gt;&lt;img src=\"https://blueberry-assets.oneclick.es/M4_G_5a_5.svg\" alt=\"\" tabindex=\"0\"&gt;&lt;/img&gt;&lt;div class=\"lemo-graphie-container\" style=\"position: absolute;top: 0;left: 0;width: 100%;height: 100%;\"&gt;&lt;div class=\"lemo-graphie\" style=\"position: relative; width: 100%; height: 100%;\"&gt;&lt;span class=\"lemo-graphie-label\" style=\"position: absolute; left: 64.3367%; top: 26.3302%;\"&gt;&lt;strong&gt;{{Q5}}&lt;/strong&gt;&lt;/span&gt;&lt;span class=\"lemo-graphie-label\" style=\"position: absolute; left: 30%; top: 27%;\"&gt;&lt;strong&gt;{{Q3}}&lt;/strong&gt;&lt;/span&gt;&lt;span class=\"lemo-graphie-label\" style=\"position: absolute; left: 48.0184%; top: 43.0743%;\"&gt;&lt;strong&gt;{{Q4}}&lt;/strong&gt;&lt;/span&gt;&lt;span class=\"lemo-graphie-label\" style=\"position: absolute; left: 48.6755%; top: 59.5598%;\"&gt;&lt;strong&gt;{{Q1}}&lt;/strong&gt;&lt;/span&gt;&lt;span class=\"lemo-graphie-label\" style=\"position: absolute; left: 80.1325%; top: 59%;\"&gt;&lt;strong&gt;{{Q2}}&lt;/strong&gt;&lt;/span&gt;&lt;/div&gt;&lt;/div&gt;&lt;/div&gt;&lt;/div&gt;","template":"&lt;p&gt;O quadro {{Q1}} está localizado em ({{response}}, {{response}}).&lt;/p&gt;&lt;p&gt;O quadro {{Q2}} está localizado no ponto ({{response}}, {{response}}).&lt;/p&gt;&lt;p&gt;O quadro {{Q3}} encontra-se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1"},{"name":"A3","label":"{{function}}","function":"4"},{"name":"A4","label":"{{function}}","function":"1"},{"name":"A5","label":"{{function}}","function":"1"},{"name":"A6","label":"{{function}}","function":"3"}],"uniques":true},"algorithm":{"name":"calculateOperation","params":{"method":"equivLiteral","keyboard":"NUMERICAL"}}}</v>
      </c>
      <c r="AA531" s="11" t="s">
        <v>2710</v>
      </c>
      <c r="AB531" s="14" t="str">
        <f t="shared" si="2"/>
        <v>M4-G-5a-A-1</v>
      </c>
      <c r="AC531" s="14" t="str">
        <f t="shared" si="3"/>
        <v>M4-G-5a-A-1-BR</v>
      </c>
      <c r="AD531" s="7" t="s">
        <v>261</v>
      </c>
      <c r="AE531" s="16"/>
      <c r="AF531" s="16" t="s">
        <v>46</v>
      </c>
      <c r="AG531" s="7" t="s">
        <v>47</v>
      </c>
    </row>
    <row r="532" ht="75.0" customHeight="1">
      <c r="A532" s="9" t="s">
        <v>2695</v>
      </c>
      <c r="B532" s="12" t="s">
        <v>2696</v>
      </c>
      <c r="C532" s="16" t="s">
        <v>67</v>
      </c>
      <c r="D532" s="10" t="s">
        <v>35</v>
      </c>
      <c r="E532" s="9"/>
      <c r="F532" s="48" t="s">
        <v>2711</v>
      </c>
      <c r="G532" s="12" t="s">
        <v>2712</v>
      </c>
      <c r="H532" s="21"/>
      <c r="I532" s="9" t="s">
        <v>1289</v>
      </c>
      <c r="J532" s="9" t="s">
        <v>92</v>
      </c>
      <c r="K532" s="11" t="s">
        <v>2708</v>
      </c>
      <c r="L532" s="21" t="s">
        <v>2713</v>
      </c>
      <c r="M532" s="16" t="s">
        <v>41</v>
      </c>
      <c r="N532" s="24" t="s">
        <v>2699</v>
      </c>
      <c r="O532" s="24" t="s">
        <v>2700</v>
      </c>
      <c r="P532" s="23"/>
      <c r="Q532" s="16"/>
      <c r="R532" s="23"/>
      <c r="S532" s="23"/>
      <c r="T532" s="23"/>
      <c r="U532" s="23"/>
      <c r="V532" s="23"/>
      <c r="W532" s="23"/>
      <c r="X532" s="16"/>
      <c r="Y532" s="9" t="s">
        <v>2604</v>
      </c>
      <c r="Z532" s="13" t="str">
        <f t="shared" si="1"/>
        <v>{"id":"M4-G-5a-A-2-BR","stimulus":"&lt;p&gt;Sérgio tirou esta foto de alguns aviões perto de um aeroporto e a projetou em um plano cartesiano. Complete as seguintes frases.&lt;/p&gt;&lt;div style=\"display:flex; justify-content:center;\"&gt;&lt;div class=\"lemo-fixed-to-responsive\" style=\"max-width: 300px;max-height: 294px;position: relative;width: 100%;display: inline-block;\"&gt;&lt;img src=\"https://blueberry-assets.oneclick.es/M4_G_5a_6.svg\" alt=\"\" tabindex=\"0\"&gt;&lt;/img&gt;&lt;div class=\"lemo-graphie-container\" style=\"position: absolute;top: 0;left: 0;width: 100%;height: 100%;\"&gt;&lt;div class=\"lemo-graphie\" style=\"position: relative; width: 100%; height: 100%;\"&gt;&lt;span class=\"lemo-graphie-label\" style=\"position: absolute; left: 25.9779%; top: 21.6269%;\"&gt;&lt;strong&gt;{{Q4}}&lt;/strong&gt;&lt;/span&gt;&lt;span class=\"lemo-graphie-label\" style=\"position: absolute; left: 42%; top: 37%;\"&gt;&lt;strong&gt;{{Q1}}&lt;/strong&gt;&lt;/span&gt;&lt;span class=\"lemo-graphie-label\" style=\"position: absolute; left: 57.9470%; top: 37%;\"&gt;&lt;strong&gt;{{Q5}}&lt;/strong&gt;&lt;/span&gt;&lt;span class=\"lemo-graphie-label\" style=\"position: absolute; left: 89.5%; top: 37%;\"&gt;&lt;strong&gt;{{Q2}}&lt;/strong&gt;&lt;/span&gt;&lt;span class=\"lemo-graphie-label\" style=\"position: absolute; left: 57.6159%; top: 68.6708%;\"&gt;&lt;strong&gt;{{Q3}}&lt;/strong&gt;&lt;/span&gt;&lt;/div&gt;&lt;/div&gt;&lt;/div&gt;&lt;/div&gt;","template":"&lt;p&gt;O avião {{Q1}} está localizado no ponto ({{response}}, {{response}}).&lt;/p&gt;&lt;p&gt;O avião {{Q2}} está localizado no ponto ({{response}}, {{response}}).&lt;/p&gt;&lt;p&gt;O avião {{Q3}} está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2"},{"name":"A3","label":"{{function}}","function":"5"},{"name":"A4","label":"{{function}}","function":"2"},{"name":"A5","label":"{{function}}","function":"3"},{"name":"A6","label":"{{function}}","function":"0"}],"uniques":true},"algorithm":{"name":"calculateOperation","params":{"method":"equivLiteral","keyboard":"NUMERICAL"}}}</v>
      </c>
      <c r="AA532" s="11" t="s">
        <v>2714</v>
      </c>
      <c r="AB532" s="14" t="str">
        <f t="shared" si="2"/>
        <v>M4-G-5a-A-2</v>
      </c>
      <c r="AC532" s="14" t="str">
        <f t="shared" si="3"/>
        <v>M4-G-5a-A-2-BR</v>
      </c>
      <c r="AD532" s="7" t="s">
        <v>261</v>
      </c>
      <c r="AE532" s="16"/>
      <c r="AF532" s="16" t="s">
        <v>46</v>
      </c>
      <c r="AG532" s="7" t="s">
        <v>47</v>
      </c>
    </row>
    <row r="533" ht="75.0" customHeight="1">
      <c r="A533" s="9" t="s">
        <v>2695</v>
      </c>
      <c r="B533" s="12" t="s">
        <v>2696</v>
      </c>
      <c r="C533" s="16" t="s">
        <v>67</v>
      </c>
      <c r="D533" s="10" t="s">
        <v>35</v>
      </c>
      <c r="E533" s="9"/>
      <c r="F533" s="12" t="s">
        <v>2715</v>
      </c>
      <c r="G533" s="12" t="s">
        <v>2716</v>
      </c>
      <c r="H533" s="12"/>
      <c r="I533" s="9" t="s">
        <v>1289</v>
      </c>
      <c r="J533" s="9" t="s">
        <v>92</v>
      </c>
      <c r="K533" s="11" t="s">
        <v>2708</v>
      </c>
      <c r="L533" s="21" t="s">
        <v>2717</v>
      </c>
      <c r="M533" s="16" t="s">
        <v>41</v>
      </c>
      <c r="N533" s="24" t="s">
        <v>2699</v>
      </c>
      <c r="O533" s="24" t="s">
        <v>2700</v>
      </c>
      <c r="P533" s="23"/>
      <c r="Q533" s="16"/>
      <c r="R533" s="23"/>
      <c r="S533" s="23"/>
      <c r="T533" s="23"/>
      <c r="U533" s="23"/>
      <c r="V533" s="23"/>
      <c r="W533" s="23"/>
      <c r="X533" s="24"/>
      <c r="Y533" s="9" t="s">
        <v>2604</v>
      </c>
      <c r="Z533" s="13" t="str">
        <f t="shared" si="1"/>
        <v>{"id":"M4-G-5a-A-3-BR","stimulus":"&lt;p&gt;Localize os seguintes elementos neste mapa do tesouro.&lt;/p&gt;&lt;div style=\"display:flex; justify-content:center;\"&gt;&lt;div class=\"lemo-fixed-to-responsive\" style=\"max-width: 300px;max-height: 294px;position: relative;width: 100%;display: inline-block;\"&gt;&lt;img src=\"https://blueberry-assets.oneclick.es/M4_G_5a_7.svg\" alt=\"\" tabindex=\"0\"&gt;&lt;/img&gt;&lt;div class=\"lemo-graphie-container\" style=\"position: absolute;top: 0;left: 0;width: 100%;height: 100%;\"&gt;&lt;div class=\"lemo-graphie\" style=\"position: relative; width: 100%; height: 100%;\"&gt;&lt;span class=\"lemo-graphie-label\" style=\"position: absolute; left: 31%; top: 21%;\"&gt;&lt;strong&gt;{{Q1}}&lt;/strong&gt;&lt;/span&gt;&lt;span class=\"lemo-graphie-label\" style=\"position: absolute; left: 45%; top: 45%;\"&gt;&lt;strong&gt;{{Q2}}&lt;/strong&gt;&lt;/span&gt;&lt;span class=\"lemo-graphie-label\" style=\"position: absolute; left: 68%; top: 45%;\"&gt;&lt;strong&gt;{{Q3}}&lt;/strong&gt;&lt;/span&gt;&lt;span class=\"lemo-graphie-label\" style=\"position: absolute; left: 20%; top: 58%;\"&gt;&lt;strong&gt;{{Q4}}&lt;/strong&gt;&lt;/span&gt;&lt;span class=\"lemo-graphie-label\" style=\"position: absolute; left: 80%; top: 70%;\"&gt;&lt;strong&gt;{{Q5}}&lt;/strong&gt;&lt;/span&gt;&lt;/div&gt;&lt;/div&gt;&lt;/div&gt;&lt;/div&gt;","template":"&lt;p&gt;O elemento {{Q1}} está na posição ({{response}}, {{response}}).&lt;/p&gt;&lt;p&gt;O elemento {{Q2}} está na posição ({{response}}, {{response}}).&lt;/p&gt;&lt;p&gt;O elemento {{Q3}} está na posição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1"},{"name":"A2","label":"{{function}}","function":"5"},{"name":"A3","label":"{{function}}","function":"2"},{"name":"A4","label":"{{function}}","function":"3"},{"name":"A5","label":"{{function}}","function":"4"},{"name":"A6","label":"{{function}}","function":"3"}],"uniques":true},"algorithm":{"name":"calculateOperation","params":{"method":"equivLiteral","keyboard":"NUMERICAL"}}}</v>
      </c>
      <c r="AA533" s="11" t="s">
        <v>2718</v>
      </c>
      <c r="AB533" s="14" t="str">
        <f t="shared" si="2"/>
        <v>M4-G-5a-A-3</v>
      </c>
      <c r="AC533" s="14" t="str">
        <f t="shared" si="3"/>
        <v>M4-G-5a-A-3-BR</v>
      </c>
      <c r="AD533" s="7" t="s">
        <v>261</v>
      </c>
      <c r="AE533" s="16"/>
      <c r="AF533" s="16" t="s">
        <v>46</v>
      </c>
      <c r="AG533" s="7" t="s">
        <v>47</v>
      </c>
    </row>
    <row r="534" ht="75.0" customHeight="1">
      <c r="A534" s="9" t="s">
        <v>2719</v>
      </c>
      <c r="B534" s="12" t="s">
        <v>2720</v>
      </c>
      <c r="C534" s="49" t="s">
        <v>34</v>
      </c>
      <c r="D534" s="10" t="s">
        <v>35</v>
      </c>
      <c r="E534" s="9"/>
      <c r="F534" s="11" t="s">
        <v>2721</v>
      </c>
      <c r="G534" s="12"/>
      <c r="H534" s="12"/>
      <c r="I534" s="9"/>
      <c r="J534" s="9" t="s">
        <v>2722</v>
      </c>
      <c r="K534" s="12"/>
      <c r="L534" s="12"/>
      <c r="M534" s="16" t="s">
        <v>41</v>
      </c>
      <c r="N534" s="24" t="s">
        <v>2723</v>
      </c>
      <c r="O534" s="24" t="s">
        <v>2724</v>
      </c>
      <c r="P534" s="23"/>
      <c r="Q534" s="16"/>
      <c r="R534" s="23"/>
      <c r="S534" s="23"/>
      <c r="T534" s="23"/>
      <c r="U534" s="23"/>
      <c r="V534" s="23"/>
      <c r="W534" s="23"/>
      <c r="X534" s="24"/>
      <c r="Y534" s="9" t="s">
        <v>2604</v>
      </c>
      <c r="Z534" s="13" t="str">
        <f t="shared" si="1"/>
        <v>{"id":"M4-G-5b-I-1-BR","stimulus":"&lt;p&gt;Muitos anos atrás, Ana Júlia enterrou um brinquedo da infância dela no jardim. Agora ela tem que seguir estas instruções para saber onde ela o escondeu. Ajude-a a encontrá-lo.&lt;/p&gt;","feedback":"Mova a personagem seguindo as instruções.","hint":"Mova-se pela grade seguindo as instruções.","algorithm":{"name":"pathway","params":{"directions":6,"icon":"https://lemonade-assets.oneclick.es/pathway/farmer.png","background":"https://lemonade-assets.oneclick.es/pathway/bck2.png"}}}</v>
      </c>
      <c r="AA534" s="12" t="s">
        <v>2725</v>
      </c>
      <c r="AB534" s="14" t="str">
        <f t="shared" si="2"/>
        <v>M4-G-5b-I-1</v>
      </c>
      <c r="AC534" s="14" t="str">
        <f t="shared" si="3"/>
        <v>M4-G-5b-I-1-BR</v>
      </c>
      <c r="AD534" s="7" t="s">
        <v>261</v>
      </c>
      <c r="AE534" s="16"/>
      <c r="AF534" s="16" t="s">
        <v>46</v>
      </c>
      <c r="AG534" s="7" t="s">
        <v>47</v>
      </c>
    </row>
    <row r="535" ht="75.0" customHeight="1">
      <c r="A535" s="9" t="s">
        <v>2719</v>
      </c>
      <c r="B535" s="12" t="s">
        <v>2720</v>
      </c>
      <c r="C535" s="49" t="s">
        <v>34</v>
      </c>
      <c r="D535" s="10" t="s">
        <v>35</v>
      </c>
      <c r="E535" s="9"/>
      <c r="F535" s="12" t="s">
        <v>2726</v>
      </c>
      <c r="G535" s="12"/>
      <c r="H535" s="12"/>
      <c r="I535" s="9"/>
      <c r="J535" s="9" t="s">
        <v>2722</v>
      </c>
      <c r="K535" s="12"/>
      <c r="L535" s="12"/>
      <c r="M535" s="16" t="s">
        <v>41</v>
      </c>
      <c r="N535" s="24" t="s">
        <v>2723</v>
      </c>
      <c r="O535" s="24" t="s">
        <v>2724</v>
      </c>
      <c r="P535" s="23"/>
      <c r="Q535" s="16"/>
      <c r="R535" s="23"/>
      <c r="S535" s="23"/>
      <c r="T535" s="23"/>
      <c r="U535" s="23"/>
      <c r="V535" s="23"/>
      <c r="W535" s="23"/>
      <c r="X535" s="24"/>
      <c r="Y535" s="9" t="s">
        <v>2604</v>
      </c>
      <c r="Z535" s="13" t="str">
        <f t="shared" si="1"/>
        <v>{"id":"M4-G-5b-I-2-BR","stimulus":"&lt;p&gt;Para encontrar o tesouro, o pirata precisa seguir as seguintes instruções. Ajude-o a encontrá-lo.&lt;/p&gt;","feedback":"Mova o personagem seguindo as instruções.","hint":"Atravesse a grade seguindo as instruções.","algorithm":{"name":"pathway","params":{"directions":6,"icon":"https://lemonade-assets.oneclick.es/pathway/pirate.png","background":"https://lemonade-assets.oneclick.es/pathway/bck1.png"}}}</v>
      </c>
      <c r="AA535" s="12" t="s">
        <v>2727</v>
      </c>
      <c r="AB535" s="14" t="str">
        <f t="shared" si="2"/>
        <v>M4-G-5b-I-2</v>
      </c>
      <c r="AC535" s="14" t="str">
        <f t="shared" si="3"/>
        <v>M4-G-5b-I-2-BR</v>
      </c>
      <c r="AD535" s="7" t="s">
        <v>261</v>
      </c>
      <c r="AE535" s="16"/>
      <c r="AF535" s="16" t="s">
        <v>46</v>
      </c>
      <c r="AG535" s="7" t="s">
        <v>47</v>
      </c>
    </row>
    <row r="536" ht="75.0" customHeight="1">
      <c r="A536" s="9" t="s">
        <v>2719</v>
      </c>
      <c r="B536" s="12" t="s">
        <v>2720</v>
      </c>
      <c r="C536" s="49" t="s">
        <v>34</v>
      </c>
      <c r="D536" s="10" t="s">
        <v>35</v>
      </c>
      <c r="E536" s="9"/>
      <c r="F536" s="11" t="s">
        <v>2728</v>
      </c>
      <c r="G536" s="12"/>
      <c r="H536" s="12"/>
      <c r="I536" s="9"/>
      <c r="J536" s="9" t="s">
        <v>2722</v>
      </c>
      <c r="K536" s="12"/>
      <c r="L536" s="12"/>
      <c r="M536" s="16" t="s">
        <v>41</v>
      </c>
      <c r="N536" s="24" t="s">
        <v>2723</v>
      </c>
      <c r="O536" s="24" t="s">
        <v>2724</v>
      </c>
      <c r="P536" s="23"/>
      <c r="Q536" s="16"/>
      <c r="R536" s="23"/>
      <c r="S536" s="23"/>
      <c r="T536" s="23"/>
      <c r="U536" s="23"/>
      <c r="V536" s="23"/>
      <c r="W536" s="23"/>
      <c r="X536" s="24"/>
      <c r="Y536" s="9" t="s">
        <v>2604</v>
      </c>
      <c r="Z536" s="13" t="str">
        <f t="shared" si="1"/>
        <v>{"id":"M4-G-5b-I-3-BR","stimulus":"&lt;p&gt;Uma empresa de energia elétrica deu a este funcionário as seguintes instruções para que ele corrigisse uma falha técnica nos fios subterrâneos de uma calçada. Ajude-o a encontrar o lugar onde está o problema.&lt;/p&gt;","feedback":"Mova o personagem seguindo as instruções.","hint":"Mova-se pela grade seguindo as instruções.","algorithm":{"name":"pathway","params":{"directions":6,"icon":"https://lemonade-assets.oneclick.es/pathway/worker.png","background":"https://lemonade-assets.oneclick.es/pathway/bck3.png"}}}</v>
      </c>
      <c r="AA536" s="12" t="s">
        <v>2729</v>
      </c>
      <c r="AB536" s="14" t="str">
        <f t="shared" si="2"/>
        <v>M4-G-5b-I-3</v>
      </c>
      <c r="AC536" s="14" t="str">
        <f t="shared" si="3"/>
        <v>M4-G-5b-I-3-BR</v>
      </c>
      <c r="AD536" s="7" t="s">
        <v>261</v>
      </c>
      <c r="AE536" s="16"/>
      <c r="AF536" s="16" t="s">
        <v>46</v>
      </c>
      <c r="AG536" s="7" t="s">
        <v>47</v>
      </c>
    </row>
    <row r="537" ht="75.0" customHeight="1">
      <c r="A537" s="9" t="s">
        <v>2730</v>
      </c>
      <c r="B537" s="12" t="s">
        <v>2731</v>
      </c>
      <c r="C537" s="16" t="s">
        <v>34</v>
      </c>
      <c r="D537" s="10" t="s">
        <v>35</v>
      </c>
      <c r="E537" s="9"/>
      <c r="F537" s="12" t="s">
        <v>2732</v>
      </c>
      <c r="G537" s="12"/>
      <c r="H537" s="12"/>
      <c r="I537" s="9" t="s">
        <v>37</v>
      </c>
      <c r="J537" s="9" t="s">
        <v>391</v>
      </c>
      <c r="K537" s="12" t="s">
        <v>112</v>
      </c>
      <c r="L537" s="12" t="s">
        <v>112</v>
      </c>
      <c r="M537" s="16" t="s">
        <v>41</v>
      </c>
      <c r="N537" s="24" t="s">
        <v>2733</v>
      </c>
      <c r="O537" s="11" t="s">
        <v>2734</v>
      </c>
      <c r="P537" s="23"/>
      <c r="Q537" s="16"/>
      <c r="R537" s="23"/>
      <c r="S537" s="23"/>
      <c r="T537" s="23"/>
      <c r="U537" s="23"/>
      <c r="V537" s="23"/>
      <c r="W537" s="23"/>
      <c r="X537" s="16"/>
      <c r="Y537" s="9" t="s">
        <v>2604</v>
      </c>
      <c r="Z537" s="13" t="str">
        <f t="shared" si="1"/>
        <v>{"id":"M4-G-6a-I-1-BR","stimulus":"&lt;p&gt;Indique qual das seguintes afirmações está correta.&lt;/p&gt;","hint":"&lt;p&gt;Dependendo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si.&lt;/li&gt;&lt;/ul&gt;&lt;/p&gt;","seed":{"parameters":[],"calculated":[{"name":"A1","label":"Todos os lados de um triângulo equilátero têm medidas iguais."},{"name":"A2","label":"Em um triângulo isósceles, dois de seus lados têm medidas iguais."},{"name":"A3","label":"Em um triângulo escaleno, todos os lados têm medidas diferentes."},{"name":"A4","label":"Todos os lados de um triângulo escaleno têm a mesma medida.","incorrect":true,"feedback":"&lt;p&gt;Em um triângulo escaleno, nenhum lado mede o mesmo que outro.&lt;/p&gt;"},{"name":"A5","label":"Em um triângulo equilátero, todos os lados têm medidas diferentes.","incorrect":true,"feedback":"&lt;p&gt;Em um triângulo equilátero, todos os lados têm a mesma medida.&lt;/p&gt;"},{"name":"A6","label":"Todos os lados de um triângulo isósceles têm o mesmo comprimento.","incorrect":true,"feedback":"&lt;p&gt;Em um triângulo isósceles, apenas dois dos lados são iguais.&lt;/p&gt;"}],"uniques":true},"algorithm":{"name":"trueFalse","template":"Multiple choice – standard","params":{"countCorrect":1,"countIncorrect":2,"showCheckIcon":false}}}</v>
      </c>
      <c r="AA537" s="11" t="s">
        <v>2735</v>
      </c>
      <c r="AB537" s="14" t="str">
        <f t="shared" si="2"/>
        <v>M4-G-6a-I-1</v>
      </c>
      <c r="AC537" s="14" t="str">
        <f t="shared" si="3"/>
        <v>M4-G-6a-I-1-BR</v>
      </c>
      <c r="AD537" s="7" t="s">
        <v>261</v>
      </c>
      <c r="AE537" s="16"/>
      <c r="AF537" s="16" t="s">
        <v>46</v>
      </c>
      <c r="AG537" s="7" t="s">
        <v>47</v>
      </c>
    </row>
    <row r="538" ht="75.0" customHeight="1">
      <c r="A538" s="9" t="s">
        <v>2730</v>
      </c>
      <c r="B538" s="12" t="s">
        <v>2731</v>
      </c>
      <c r="C538" s="16" t="s">
        <v>48</v>
      </c>
      <c r="D538" s="10" t="s">
        <v>35</v>
      </c>
      <c r="E538" s="9"/>
      <c r="F538" s="11" t="s">
        <v>2736</v>
      </c>
      <c r="G538" s="11" t="s">
        <v>2737</v>
      </c>
      <c r="H538" s="12"/>
      <c r="I538" s="9" t="s">
        <v>2666</v>
      </c>
      <c r="J538" s="9" t="s">
        <v>51</v>
      </c>
      <c r="K538" s="12" t="s">
        <v>112</v>
      </c>
      <c r="L538" s="12" t="s">
        <v>2738</v>
      </c>
      <c r="M538" s="16" t="s">
        <v>41</v>
      </c>
      <c r="N538" s="24" t="s">
        <v>2739</v>
      </c>
      <c r="O538" s="11" t="s">
        <v>2740</v>
      </c>
      <c r="P538" s="23"/>
      <c r="Q538" s="16"/>
      <c r="R538" s="23"/>
      <c r="S538" s="23"/>
      <c r="T538" s="23"/>
      <c r="U538" s="23"/>
      <c r="V538" s="23"/>
      <c r="W538" s="23"/>
      <c r="X538" s="16"/>
      <c r="Y538" s="9" t="s">
        <v>2604</v>
      </c>
      <c r="Z538" s="13" t="str">
        <f t="shared" si="1"/>
        <v>{"id":"M4-G-6a-E-1-BR","stimulus":"&lt;p&gt;Quais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src=\"https://blueberry-assets.oneclick.es/M4_G_6a_3.svg\"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si.&lt;/li&gt;&lt;/ul&gt;&lt;/p&gt;","seed":{"parameters":[],"calculated":[{"name":"A1","label":"isósceles"},{"name":"A2","label":"escaleno"}],"uniques":true},"algorithm":{"name":"calculateOperation","template":"Cloze with text"}}</v>
      </c>
      <c r="AA538" s="12" t="s">
        <v>2741</v>
      </c>
      <c r="AB538" s="14" t="str">
        <f t="shared" si="2"/>
        <v>M4-G-6a-E-1</v>
      </c>
      <c r="AC538" s="14" t="str">
        <f t="shared" si="3"/>
        <v>M4-G-6a-E-1-BR</v>
      </c>
      <c r="AD538" s="7" t="s">
        <v>261</v>
      </c>
      <c r="AE538" s="16"/>
      <c r="AF538" s="16" t="s">
        <v>46</v>
      </c>
      <c r="AG538" s="7" t="s">
        <v>47</v>
      </c>
    </row>
    <row r="539" ht="75.0" customHeight="1">
      <c r="A539" s="9" t="s">
        <v>2730</v>
      </c>
      <c r="B539" s="12" t="s">
        <v>2731</v>
      </c>
      <c r="C539" s="16" t="s">
        <v>48</v>
      </c>
      <c r="D539" s="10" t="s">
        <v>35</v>
      </c>
      <c r="E539" s="9"/>
      <c r="F539" s="12" t="s">
        <v>2736</v>
      </c>
      <c r="G539" s="11" t="s">
        <v>2742</v>
      </c>
      <c r="H539" s="12"/>
      <c r="I539" s="9" t="s">
        <v>2666</v>
      </c>
      <c r="J539" s="9" t="s">
        <v>51</v>
      </c>
      <c r="K539" s="12" t="s">
        <v>112</v>
      </c>
      <c r="L539" s="12" t="s">
        <v>2743</v>
      </c>
      <c r="M539" s="16" t="s">
        <v>41</v>
      </c>
      <c r="N539" s="24" t="s">
        <v>2739</v>
      </c>
      <c r="O539" s="11" t="s">
        <v>2740</v>
      </c>
      <c r="P539" s="23"/>
      <c r="Q539" s="16"/>
      <c r="R539" s="23"/>
      <c r="S539" s="23"/>
      <c r="T539" s="23"/>
      <c r="U539" s="23"/>
      <c r="V539" s="23"/>
      <c r="W539" s="23"/>
      <c r="X539" s="16"/>
      <c r="Y539" s="9" t="s">
        <v>2604</v>
      </c>
      <c r="Z539" s="13" t="str">
        <f t="shared" si="1"/>
        <v>{"id":"M4-G-6a-E-2-BR","stimulus":"&lt;p&gt;Quais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src=\"https://blueberry-assets.oneclick.es/M4_G_6a_1.svg\"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si.&lt;/li&gt;&lt;/ul&gt;&lt;/p&gt;","seed":{"parameters":[],"calculated":[{"name":"A1","label":"isósceles"},{"name":"A2","label":"equilátero"}],"uniques":true},"algorithm":{"name":"calculateOperation","template":"Cloze with text"}}</v>
      </c>
      <c r="AA539" s="12" t="s">
        <v>2744</v>
      </c>
      <c r="AB539" s="14" t="str">
        <f t="shared" si="2"/>
        <v>M4-G-6a-E-2</v>
      </c>
      <c r="AC539" s="14" t="str">
        <f t="shared" si="3"/>
        <v>M4-G-6a-E-2-BR</v>
      </c>
      <c r="AD539" s="7" t="s">
        <v>261</v>
      </c>
      <c r="AE539" s="16"/>
      <c r="AF539" s="16" t="s">
        <v>46</v>
      </c>
      <c r="AG539" s="7" t="s">
        <v>47</v>
      </c>
    </row>
    <row r="540" ht="75.0" customHeight="1">
      <c r="A540" s="9" t="s">
        <v>2730</v>
      </c>
      <c r="B540" s="12" t="s">
        <v>2731</v>
      </c>
      <c r="C540" s="16" t="s">
        <v>48</v>
      </c>
      <c r="D540" s="10" t="s">
        <v>35</v>
      </c>
      <c r="E540" s="9"/>
      <c r="F540" s="12" t="s">
        <v>2736</v>
      </c>
      <c r="G540" s="11" t="s">
        <v>2745</v>
      </c>
      <c r="H540" s="12"/>
      <c r="I540" s="9" t="s">
        <v>2666</v>
      </c>
      <c r="J540" s="9" t="s">
        <v>51</v>
      </c>
      <c r="K540" s="12" t="s">
        <v>112</v>
      </c>
      <c r="L540" s="12" t="s">
        <v>2746</v>
      </c>
      <c r="M540" s="16" t="s">
        <v>41</v>
      </c>
      <c r="N540" s="24" t="s">
        <v>2739</v>
      </c>
      <c r="O540" s="11" t="s">
        <v>2740</v>
      </c>
      <c r="P540" s="23"/>
      <c r="Q540" s="16"/>
      <c r="R540" s="23"/>
      <c r="S540" s="23"/>
      <c r="T540" s="23"/>
      <c r="U540" s="23"/>
      <c r="V540" s="23"/>
      <c r="W540" s="23"/>
      <c r="X540" s="16"/>
      <c r="Y540" s="9" t="s">
        <v>2604</v>
      </c>
      <c r="Z540" s="13" t="str">
        <f t="shared" si="1"/>
        <v>{"id":"M4-G-6a-E-3-BR","stimulus":"&lt;p&gt;Quais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src=\"https://blueberry-assets.oneclick.es/M4_G_6a_3.svg\" width=\"300\"&gt;&lt;/img&gt;&lt;/div&gt;&lt;/div&gt;&lt;/td&gt;&lt;td style=\"width: 50%; text-align: center; border: none;\"&gt;&lt;div style=\"display:flex; justify-content:center;\"&gt;&lt;img src=\"https://blueberry-assets.oneclick.es/M4_G_6a_1.svg\" width=\"300\"&gt;&lt;/img&gt;&lt;/div&gt;&lt;/div&gt;&lt;/td&gt;&lt;/tr&gt;&lt;tr&gt;&lt;td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si.&lt;/li&gt;&lt;/ul&gt;&lt;/p&gt;","seed":{"parameters":[],"calculated":[{"name":"A1","label":"escaleno"},{"name":"A2","label":"equilátero"}],"uniques":true},"algorithm":{"name":"calculateOperation","template":"Cloze with text"}}</v>
      </c>
      <c r="AA540" s="12" t="s">
        <v>2747</v>
      </c>
      <c r="AB540" s="14" t="str">
        <f t="shared" si="2"/>
        <v>M4-G-6a-E-3</v>
      </c>
      <c r="AC540" s="14" t="str">
        <f t="shared" si="3"/>
        <v>M4-G-6a-E-3-BR</v>
      </c>
      <c r="AD540" s="7" t="s">
        <v>261</v>
      </c>
      <c r="AE540" s="16"/>
      <c r="AF540" s="16" t="s">
        <v>46</v>
      </c>
      <c r="AG540" s="7" t="s">
        <v>47</v>
      </c>
    </row>
    <row r="541" ht="75.0" customHeight="1">
      <c r="A541" s="9" t="s">
        <v>2748</v>
      </c>
      <c r="B541" s="12" t="s">
        <v>2749</v>
      </c>
      <c r="C541" s="16" t="s">
        <v>34</v>
      </c>
      <c r="D541" s="10" t="s">
        <v>35</v>
      </c>
      <c r="E541" s="9"/>
      <c r="F541" s="12" t="s">
        <v>2750</v>
      </c>
      <c r="G541" s="12"/>
      <c r="H541" s="12"/>
      <c r="I541" s="9" t="s">
        <v>37</v>
      </c>
      <c r="J541" s="9" t="s">
        <v>391</v>
      </c>
      <c r="K541" s="12" t="s">
        <v>112</v>
      </c>
      <c r="L541" s="12" t="s">
        <v>112</v>
      </c>
      <c r="M541" s="16" t="s">
        <v>41</v>
      </c>
      <c r="N541" s="24" t="s">
        <v>2751</v>
      </c>
      <c r="O541" s="24" t="s">
        <v>2752</v>
      </c>
      <c r="P541" s="23"/>
      <c r="Q541" s="16"/>
      <c r="R541" s="23"/>
      <c r="S541" s="23"/>
      <c r="T541" s="23"/>
      <c r="U541" s="23"/>
      <c r="V541" s="23"/>
      <c r="W541" s="23"/>
      <c r="X541" s="16"/>
      <c r="Y541" s="9" t="s">
        <v>2604</v>
      </c>
      <c r="Z541" s="13" t="str">
        <f t="shared" si="1"/>
        <v>{"id":"M4-G-6b-I-1-BR","stimulus":"&lt;p&gt;Indique qual das seguintes afirmações está correta.&lt;/p&gt;","hint":"&lt;p&gt;Dependendo de seus ângulos internos,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obtuso).&lt;/p&gt;","seed":{"parameters":[],"calculated":[{"name":"A1","label":"Nos triângulos acutângulos, todos os ângulos são agudos."},{"name":"A2","label":"Em triângulos obtusângulos, apenas um dos ângulos é obtuso."},{"name":"A3","label":"Nos triângulos retângulos, apenas um dos três ângulos é reto."},{"name":"A4","label":"Os triângulos acutângulos têm apenas um ângulo agudo.","incorrect":true,"feedback":"&lt;p&gt;Todos os ângulos de um triângulo acutângulo são agudos.&lt;/p&gt;"},{"name":"A5","label":"Os triângulos obtusângulos têm todos os três ângulos obtusos.","incorrect":true,"feedback":"&lt;p&gt;Os triângulos obtusângulos têm apenas um ângulo obtuso, os outros dois são agudos.&lt;/p&gt;"},{"name":"A6","label":"Os triângulos retângulos têm todos os três ângulos retos.","incorrect":true,"feedback":"&lt;p&gt;Os triângulos retângulos têm apenas um ângulo reto, os outros dois são agudos.&lt;/p&gt;"}],"uniques":true},"algorithm":{"name":"trueFalse","template":"Multiple choice – standard","params":{"countCorrect":1,"countIncorrect":2,"showCheckIcon":false}}}</v>
      </c>
      <c r="AA541" s="11" t="s">
        <v>2753</v>
      </c>
      <c r="AB541" s="14" t="str">
        <f t="shared" si="2"/>
        <v>M4-G-6b-I-1</v>
      </c>
      <c r="AC541" s="14" t="str">
        <f t="shared" si="3"/>
        <v>M4-G-6b-I-1-BR</v>
      </c>
      <c r="AD541" s="7" t="s">
        <v>261</v>
      </c>
      <c r="AE541" s="16"/>
      <c r="AF541" s="16" t="s">
        <v>46</v>
      </c>
      <c r="AG541" s="7" t="s">
        <v>47</v>
      </c>
    </row>
    <row r="542" ht="75.0" customHeight="1">
      <c r="A542" s="9" t="s">
        <v>2748</v>
      </c>
      <c r="B542" s="12" t="s">
        <v>2749</v>
      </c>
      <c r="C542" s="16" t="s">
        <v>48</v>
      </c>
      <c r="D542" s="10" t="s">
        <v>35</v>
      </c>
      <c r="E542" s="9"/>
      <c r="F542" s="12" t="s">
        <v>2754</v>
      </c>
      <c r="G542" s="11" t="s">
        <v>2755</v>
      </c>
      <c r="H542" s="12"/>
      <c r="I542" s="9" t="s">
        <v>2666</v>
      </c>
      <c r="J542" s="9" t="s">
        <v>51</v>
      </c>
      <c r="K542" s="12" t="s">
        <v>112</v>
      </c>
      <c r="L542" s="12" t="s">
        <v>2756</v>
      </c>
      <c r="M542" s="16" t="s">
        <v>41</v>
      </c>
      <c r="N542" s="24" t="s">
        <v>2751</v>
      </c>
      <c r="O542" s="11" t="s">
        <v>2757</v>
      </c>
      <c r="P542" s="23"/>
      <c r="Q542" s="16"/>
      <c r="R542" s="23"/>
      <c r="S542" s="23"/>
      <c r="T542" s="23"/>
      <c r="U542" s="23"/>
      <c r="V542" s="23"/>
      <c r="W542" s="23"/>
      <c r="X542" s="16"/>
      <c r="Y542" s="9" t="s">
        <v>2604</v>
      </c>
      <c r="Z542" s="13" t="str">
        <f t="shared" si="1"/>
        <v>{"id":"M4-G-6b-E-1-BR","stimulus":"&lt;p&gt;Escreva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src=\"https://blueberry-assets.oneclick.es/M4_G_6b_1.svg\"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obtuso).&lt;/p&gt;","seed":{"parameters":[],"calculated":[{"name":"A1","label":"retângulo"},{"name":"A2","label":"acutângulo"}],"uniques":true},"algorithm":{"name":"calculateOperation","template":"Cloze with text"}}</v>
      </c>
      <c r="AA542" s="12" t="s">
        <v>2758</v>
      </c>
      <c r="AB542" s="14" t="str">
        <f t="shared" si="2"/>
        <v>M4-G-6b-E-1</v>
      </c>
      <c r="AC542" s="14" t="str">
        <f t="shared" si="3"/>
        <v>M4-G-6b-E-1-BR</v>
      </c>
      <c r="AD542" s="7" t="s">
        <v>261</v>
      </c>
      <c r="AE542" s="16"/>
      <c r="AF542" s="16" t="s">
        <v>46</v>
      </c>
      <c r="AG542" s="7" t="s">
        <v>47</v>
      </c>
    </row>
    <row r="543" ht="75.0" customHeight="1">
      <c r="A543" s="9" t="s">
        <v>2748</v>
      </c>
      <c r="B543" s="12" t="s">
        <v>2749</v>
      </c>
      <c r="C543" s="16" t="s">
        <v>48</v>
      </c>
      <c r="D543" s="10" t="s">
        <v>35</v>
      </c>
      <c r="E543" s="9"/>
      <c r="F543" s="12" t="s">
        <v>2759</v>
      </c>
      <c r="G543" s="11" t="s">
        <v>2760</v>
      </c>
      <c r="H543" s="12"/>
      <c r="I543" s="9" t="s">
        <v>2666</v>
      </c>
      <c r="J543" s="9" t="s">
        <v>51</v>
      </c>
      <c r="K543" s="12" t="s">
        <v>112</v>
      </c>
      <c r="L543" s="11" t="s">
        <v>2761</v>
      </c>
      <c r="M543" s="16" t="s">
        <v>41</v>
      </c>
      <c r="N543" s="24" t="s">
        <v>2751</v>
      </c>
      <c r="O543" s="11" t="s">
        <v>2762</v>
      </c>
      <c r="P543" s="23"/>
      <c r="Q543" s="16"/>
      <c r="R543" s="23"/>
      <c r="S543" s="23"/>
      <c r="T543" s="23"/>
      <c r="U543" s="23"/>
      <c r="V543" s="23"/>
      <c r="W543" s="23"/>
      <c r="X543" s="16"/>
      <c r="Y543" s="9" t="s">
        <v>2604</v>
      </c>
      <c r="Z543" s="13" t="str">
        <f t="shared" si="1"/>
        <v>{"id":"M4-G-6b-E-2-BR","stimulus":"&lt;p&gt;Escreva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src=\"https://blueberry-assets.oneclick.es/M4_G_6b_3.svg\"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obtuso).&lt;/p&gt;","seed":{"parameters":[],"calculated":[{"name":"A1","label":"retângulo"},{"name":"A2","label":"obtusângulo"}],"uniques":true},"algorithm":{"name":"calculateOperation","template":"Cloze with text"}}</v>
      </c>
      <c r="AA543" s="12" t="s">
        <v>2763</v>
      </c>
      <c r="AB543" s="14" t="str">
        <f t="shared" si="2"/>
        <v>M4-G-6b-E-2</v>
      </c>
      <c r="AC543" s="14" t="str">
        <f t="shared" si="3"/>
        <v>M4-G-6b-E-2-BR</v>
      </c>
      <c r="AD543" s="7" t="s">
        <v>261</v>
      </c>
      <c r="AE543" s="16"/>
      <c r="AF543" s="16" t="s">
        <v>46</v>
      </c>
      <c r="AG543" s="7" t="s">
        <v>47</v>
      </c>
    </row>
    <row r="544" ht="75.0" customHeight="1">
      <c r="A544" s="9" t="s">
        <v>2748</v>
      </c>
      <c r="B544" s="12" t="s">
        <v>2749</v>
      </c>
      <c r="C544" s="16" t="s">
        <v>48</v>
      </c>
      <c r="D544" s="10" t="s">
        <v>35</v>
      </c>
      <c r="E544" s="9"/>
      <c r="F544" s="12" t="s">
        <v>2759</v>
      </c>
      <c r="G544" s="11" t="s">
        <v>2764</v>
      </c>
      <c r="H544" s="12"/>
      <c r="I544" s="9" t="s">
        <v>2666</v>
      </c>
      <c r="J544" s="9" t="s">
        <v>51</v>
      </c>
      <c r="K544" s="12" t="s">
        <v>112</v>
      </c>
      <c r="L544" s="12" t="s">
        <v>2765</v>
      </c>
      <c r="M544" s="16" t="s">
        <v>41</v>
      </c>
      <c r="N544" s="24" t="s">
        <v>2751</v>
      </c>
      <c r="O544" s="11" t="s">
        <v>2762</v>
      </c>
      <c r="P544" s="23"/>
      <c r="Q544" s="16"/>
      <c r="R544" s="23"/>
      <c r="S544" s="23"/>
      <c r="T544" s="23"/>
      <c r="U544" s="23"/>
      <c r="V544" s="23"/>
      <c r="W544" s="23"/>
      <c r="X544" s="16"/>
      <c r="Y544" s="9" t="s">
        <v>2604</v>
      </c>
      <c r="Z544" s="13" t="str">
        <f t="shared" si="1"/>
        <v>{"id":"M4-G-6b-E-3-BR","stimulus":"&lt;p&gt;Escreva o nome dos seguintes triângulos de acordo com seus ângulos.&lt;/p&gt;","template":"&lt;table style=\"width: 100%;\"&gt;&lt;tbody&gt;&lt;tr&gt;&lt;td style=\"width: 50%; text-align: center; border: none;\"&gt;&lt;div style=\"display:flex; justify-content:center;\"&gt;&lt;img src=\"https://blueberry-assets.oneclick.es/M4_G_6b_1.svg\" width=\"300\"&gt;&lt;/img&gt;&lt;/div&gt;&lt;/div&gt;&lt;/td&gt;&lt;td style=\"width: 50%; text-align: center; border: none;\"&gt;&lt;div style=\"display:flex; justify-content:center;\"&gt;&lt;img src=\"https://blueberry-assets.oneclick.es/M4_G_6b_3.svg\" width=\"300\"&gt;&lt;/img&gt;&lt;/div&gt;&lt;/div&gt;&lt;/td&gt;&lt;/tr&gt;&lt;tr&gt;&lt;td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obtuso).&lt;/p&gt;","seed":{"parameters":[],"calculated":[{"name":"A1","label":"acutângulo"},{"name":"A2","label":"obtusângulo"}],"uniques":true},"algorithm":{"name":"calculateOperation","template":"Cloze with text"}}</v>
      </c>
      <c r="AA544" s="12" t="s">
        <v>2766</v>
      </c>
      <c r="AB544" s="14" t="str">
        <f t="shared" si="2"/>
        <v>M4-G-6b-E-3</v>
      </c>
      <c r="AC544" s="14" t="str">
        <f t="shared" si="3"/>
        <v>M4-G-6b-E-3-BR</v>
      </c>
      <c r="AD544" s="7" t="s">
        <v>261</v>
      </c>
      <c r="AE544" s="16"/>
      <c r="AF544" s="16" t="s">
        <v>46</v>
      </c>
      <c r="AG544" s="7" t="s">
        <v>47</v>
      </c>
    </row>
    <row r="545" ht="75.0" customHeight="1">
      <c r="A545" s="9" t="s">
        <v>2767</v>
      </c>
      <c r="B545" s="12" t="s">
        <v>2768</v>
      </c>
      <c r="C545" s="16" t="s">
        <v>34</v>
      </c>
      <c r="D545" s="10" t="s">
        <v>35</v>
      </c>
      <c r="E545" s="9"/>
      <c r="F545" s="12" t="s">
        <v>2769</v>
      </c>
      <c r="G545" s="12"/>
      <c r="H545" s="12"/>
      <c r="I545" s="9" t="s">
        <v>37</v>
      </c>
      <c r="J545" s="9" t="s">
        <v>110</v>
      </c>
      <c r="K545" s="12" t="s">
        <v>2770</v>
      </c>
      <c r="L545" s="12" t="s">
        <v>2770</v>
      </c>
      <c r="M545" s="16" t="s">
        <v>41</v>
      </c>
      <c r="N545" s="12" t="s">
        <v>2771</v>
      </c>
      <c r="O545" s="12" t="s">
        <v>2772</v>
      </c>
      <c r="P545" s="23"/>
      <c r="Q545" s="16"/>
      <c r="R545" s="23"/>
      <c r="S545" s="23"/>
      <c r="T545" s="23"/>
      <c r="U545" s="23"/>
      <c r="V545" s="23"/>
      <c r="W545" s="23"/>
      <c r="X545" s="16"/>
      <c r="Y545" s="9" t="s">
        <v>2604</v>
      </c>
      <c r="Z545" s="13" t="str">
        <f t="shared" si="1"/>
        <v>{"id":"M4-G-7a-I-1-BR","stimulus":"&lt;p&gt;Indique se as seguintes afirmações são verdadeiras ou falsas.&lt;/p&gt;","hint":"&lt;p&gt;Os quadriláteros são classificados em quadrados, retângulos, losangos, paralelogramos, trapézios e trapezóides (quadriláteros quaisquer).&lt;/p&gt;","feedback":"&lt;p&gt;Os paralelogramos (quadrado, retângulo, losango e paralelogramo) são os quadriláteros que têm lados paralelos dois a dois.&lt;/p&gt;","seed":{"parameters":[],"calculated":[{"name":"A1","label":"Um quadrado é um paralelogramo com quatro lados iguais e quatro ângulos iguais."},{"name":"A2","label":"O trapezóide não tem lados paralelos."},{"name":"A3","label":"O trapézio tem um par de lados paralelos."},{"name":"A4","label":"O retângulo é um quadrilátero que tem lados iguais dois a dois."},{"name":"A5","label":"Um losango não tem dois pares de lados paralelos.","incorrect":true,"feedback":"&lt;p&gt;Os lados de um losango são paralelos dois a dois.&lt;/p&gt;"},{"name":"A6","label":"Os retângulos têm apenas um par de lados paralelos.","incorrect":true,"feedback":"&lt;p&gt;Os retângulos têm dois pares de lados paralelos."},{"name":"A7","label":"Um trapézio tem quatro lados paralelos.","incorrect":true,"feedback":"&lt;p&gt;O trapézio tem um par de lados paralelos.&lt;/p&gt;"},{"name":"A8","label":"O trapezóide tem dois lados paralelos.","incorrect":true,"feedback":"&lt;p&gt;O trapezóide não tem lados paralelos..&lt;/p&gt;"}],"uniques":true},"algorithm":{"name":"trueFalse","template":"Choice matrix – inline","params":{"countCorrect":1,"countIncorrect":2,"showCheckIcon":false,"options":["Verdadeira","Falsa"]}}}</v>
      </c>
      <c r="AA545" s="12" t="s">
        <v>2773</v>
      </c>
      <c r="AB545" s="14" t="str">
        <f t="shared" si="2"/>
        <v>M4-G-7a-I-1</v>
      </c>
      <c r="AC545" s="14" t="str">
        <f t="shared" si="3"/>
        <v>M4-G-7a-I-1-BR</v>
      </c>
      <c r="AD545" s="7" t="s">
        <v>261</v>
      </c>
      <c r="AE545" s="16"/>
      <c r="AF545" s="16" t="s">
        <v>46</v>
      </c>
      <c r="AG545" s="7" t="s">
        <v>47</v>
      </c>
    </row>
    <row r="546" ht="75.0" customHeight="1">
      <c r="A546" s="9" t="s">
        <v>2767</v>
      </c>
      <c r="B546" s="12" t="s">
        <v>2768</v>
      </c>
      <c r="C546" s="16" t="s">
        <v>48</v>
      </c>
      <c r="D546" s="10" t="s">
        <v>35</v>
      </c>
      <c r="E546" s="9"/>
      <c r="F546" s="11" t="s">
        <v>2774</v>
      </c>
      <c r="G546" s="11" t="s">
        <v>2775</v>
      </c>
      <c r="H546" s="12"/>
      <c r="I546" s="9" t="s">
        <v>2666</v>
      </c>
      <c r="J546" s="9" t="s">
        <v>51</v>
      </c>
      <c r="K546" s="12"/>
      <c r="L546" s="12" t="s">
        <v>2776</v>
      </c>
      <c r="M546" s="16" t="s">
        <v>41</v>
      </c>
      <c r="N546" s="12" t="s">
        <v>2771</v>
      </c>
      <c r="O546" s="11" t="s">
        <v>2777</v>
      </c>
      <c r="P546" s="23"/>
      <c r="Q546" s="16"/>
      <c r="R546" s="23"/>
      <c r="S546" s="23"/>
      <c r="T546" s="23"/>
      <c r="U546" s="23"/>
      <c r="V546" s="23"/>
      <c r="W546" s="23"/>
      <c r="X546" s="16"/>
      <c r="Y546" s="9" t="s">
        <v>2604</v>
      </c>
      <c r="Z546" s="13" t="str">
        <f t="shared" si="1"/>
        <v>{"id":"M4-G-7a-E-1-BR","stimulus":"&lt;p&gt;Escreva o nome dos seguintes quadriláteros.&lt;/p&gt;","template":"&lt;table style=\"width: 100%;\"&gt;&lt;tbody&gt;&lt;tr&gt;&lt;td style=\"width: 33.3333%; text-align: center; border: none;\"&gt;&lt;div style=\"display:flex; justify-content:center;\"&gt;&lt;img src=\"https://blueberry-assets.oneclick.es/M4_G_7a_1.svg\" width=\"300\"&gt;&lt;/img&gt;&lt;/div&gt;&lt;/td&gt;&lt;td style=\"width: 33.3333%; text-align: center; border: none;\"&gt;&lt;div style=\"display:flex; justify-content:center;\"&gt;&lt;img src=\"https://blueberry-assets.oneclick.es/M4_G_7a_3.svg\" width=\"300\"&gt;&lt;/img&gt;&lt;/div&gt;&lt;/td&gt;&lt;td style=\"width: 33.3333%; text-align: center; border: none;\"&gt;&lt;div style=\"display:flex; justify-content:center;\"&gt;&lt;img src=\"https://blueberry-assets.oneclick.es/M4_G_7a_2.svg\"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quaisquer.&lt;/p&gt;","seed":{"parameters":[],"calculated":[{"name":"A1","label":"Quadrado","feedback":"&lt;p&gt;É um quadrado porque seus lados e ângulos são iguais.&lt;/p&gt;"},{"name":"A2","label":"Losango","feedback":"&lt;p&gt;É um losango porque seus 4 lados são iguais e seus ângulos são iguais 2 a 2.&lt;/p&gt;"},{"name":"A3","label":"Retângulo","feedback":"&lt;p&gt;É um retângulo porque seus lados são iguais 2 a 2 e seus 4 ângulos são iguais.&lt;/p&gt;"}],"uniques":true},"algorithm":{"name":"calculateOperation","template":"Cloze with text"}}</v>
      </c>
      <c r="AA546" s="12" t="s">
        <v>2778</v>
      </c>
      <c r="AB546" s="14" t="str">
        <f t="shared" si="2"/>
        <v>M4-G-7a-E-1</v>
      </c>
      <c r="AC546" s="14" t="str">
        <f t="shared" si="3"/>
        <v>M4-G-7a-E-1-BR</v>
      </c>
      <c r="AD546" s="7" t="s">
        <v>261</v>
      </c>
      <c r="AE546" s="16"/>
      <c r="AF546" s="16" t="s">
        <v>46</v>
      </c>
      <c r="AG546" s="7" t="s">
        <v>47</v>
      </c>
    </row>
    <row r="547" ht="75.0" customHeight="1">
      <c r="A547" s="9" t="s">
        <v>2767</v>
      </c>
      <c r="B547" s="12" t="s">
        <v>2768</v>
      </c>
      <c r="C547" s="16" t="s">
        <v>48</v>
      </c>
      <c r="D547" s="10" t="s">
        <v>35</v>
      </c>
      <c r="E547" s="9"/>
      <c r="F547" s="11" t="s">
        <v>2774</v>
      </c>
      <c r="G547" s="11" t="s">
        <v>2779</v>
      </c>
      <c r="H547" s="12"/>
      <c r="I547" s="9" t="s">
        <v>2666</v>
      </c>
      <c r="J547" s="9" t="s">
        <v>51</v>
      </c>
      <c r="K547" s="12"/>
      <c r="L547" s="12" t="s">
        <v>2780</v>
      </c>
      <c r="M547" s="16" t="s">
        <v>41</v>
      </c>
      <c r="N547" s="12" t="s">
        <v>2771</v>
      </c>
      <c r="O547" s="11" t="s">
        <v>2781</v>
      </c>
      <c r="P547" s="23"/>
      <c r="Q547" s="16"/>
      <c r="R547" s="23"/>
      <c r="S547" s="23"/>
      <c r="T547" s="23"/>
      <c r="U547" s="23"/>
      <c r="V547" s="23"/>
      <c r="W547" s="23"/>
      <c r="X547" s="16"/>
      <c r="Y547" s="9" t="s">
        <v>2604</v>
      </c>
      <c r="Z547" s="13" t="str">
        <f t="shared" si="1"/>
        <v>{"id":"M4-G-7a-E-2-BR","stimulus":"&lt;p&gt;Escreva o nome dos seguintes quadriláteros.&lt;/p&gt;","template":"&lt;table style=\"width: 100%;\"&gt;&lt;tbody&gt;&lt;tr&gt;&lt;td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src=\"https://blueberry-assets.oneclick.es/M4_G_7a_6.svg\" width=\"300\"&gt;&lt;/img&gt;&lt;/div&gt;&lt;/td&gt;&lt;td style=\"width: 33.3333%; text-align: center; border: none;\"&gt;&lt;div style=\"display:flex; justify-content:center;\"&gt;&lt;img src=\"https://blueberry-assets.oneclick.es/M4_G_7a_1.svg\"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quaisquer.&lt;/p&gt;","seed":{"parameters":[],"calculated":[{"name":"A1","label":"Trapézio","feedback":"&lt;p&gt;É um trapézio porque 2 de seus lados são paralelos.&lt;/p&gt;"},{"name":"A2","label":"Quadrilátero qualquer","feedback":"&lt;p&gt;É um quadrilátero qualquer porque nenhum de seus lados é paralelo ao outro.&lt;/p&gt;"},{"name":"A3","label":"Quadrado","feedback":"&lt;p&gt;É um quadrado porque seus lados e ângulos são iguais.&lt;/p&gt;"}],"uniques":true},"algorithm":{"name":"calculateOperation","template":"Cloze with text"}}</v>
      </c>
      <c r="AA547" s="12" t="s">
        <v>2782</v>
      </c>
      <c r="AB547" s="14" t="str">
        <f t="shared" si="2"/>
        <v>M4-G-7a-E-2</v>
      </c>
      <c r="AC547" s="14" t="str">
        <f t="shared" si="3"/>
        <v>M4-G-7a-E-2-BR</v>
      </c>
      <c r="AD547" s="7" t="s">
        <v>261</v>
      </c>
      <c r="AE547" s="16"/>
      <c r="AF547" s="16" t="s">
        <v>46</v>
      </c>
      <c r="AG547" s="7" t="s">
        <v>47</v>
      </c>
    </row>
    <row r="548" ht="75.0" customHeight="1">
      <c r="A548" s="9" t="s">
        <v>2767</v>
      </c>
      <c r="B548" s="12" t="s">
        <v>2768</v>
      </c>
      <c r="C548" s="16" t="s">
        <v>48</v>
      </c>
      <c r="D548" s="10" t="s">
        <v>35</v>
      </c>
      <c r="E548" s="9"/>
      <c r="F548" s="11" t="s">
        <v>2774</v>
      </c>
      <c r="G548" s="11" t="s">
        <v>2783</v>
      </c>
      <c r="H548" s="12"/>
      <c r="I548" s="9" t="s">
        <v>2666</v>
      </c>
      <c r="J548" s="9" t="s">
        <v>51</v>
      </c>
      <c r="K548" s="12"/>
      <c r="L548" s="11" t="s">
        <v>2784</v>
      </c>
      <c r="M548" s="16" t="s">
        <v>41</v>
      </c>
      <c r="N548" s="12" t="s">
        <v>2771</v>
      </c>
      <c r="O548" s="11" t="s">
        <v>2785</v>
      </c>
      <c r="P548" s="23"/>
      <c r="Q548" s="16"/>
      <c r="R548" s="23"/>
      <c r="S548" s="23"/>
      <c r="T548" s="23"/>
      <c r="U548" s="23"/>
      <c r="V548" s="23"/>
      <c r="W548" s="23"/>
      <c r="X548" s="16"/>
      <c r="Y548" s="9" t="s">
        <v>2604</v>
      </c>
      <c r="Z548" s="13" t="str">
        <f t="shared" si="1"/>
        <v>{"id":"M4-G-7a-E-3-BR","stimulus":"&lt;p&gt;Escreva o nome dos seguintes quadriláteros.&lt;/p&gt;","template":"&lt;table style=\"width: 100%;\"&gt;&lt;tbody&gt;&lt;tr&gt;&lt;td style=\"width: 33.3333%; text-align: center; border: none;\"&gt;&lt;div style=\"display:flex; justify-content:center;\"&gt;&lt;img src=\"https://blueberry-assets.oneclick.es/M4_G_7a_2.svg\" width=\"300\"&gt;&lt;/img&gt;&lt;/div&gt;&lt;/td&gt;&lt;td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src=\"https://blueberry-assets.oneclick.es/M4_G_7a_4.svg\"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quaisquer.&lt;/p&gt;","seed":{"parameters":[],"calculated":[{"name":"A1","label":"Retângulo","feedback":"&lt;p&gt;É um retângulo porque seus lados são iguais 2 a 2 e seus 4 ângulos são iguais.&lt;/p&gt;"},{"name":"A2","label":"Trapézio","feedback":"&lt;p&gt;É um trapézio porque 2 de seus lados são paralelos.&lt;/p&gt;"},{"name":"A3","label":"Paralelogramo","feedback":"&lt;p&gt;É um paralelogramo porque seus lados e ângulos são iguais 2 a 2.&lt;/p&gt;"}],"uniques":true},"algorithm":{"name":"calculateOperation","template":"Cloze with text"}}</v>
      </c>
      <c r="AA548" s="12" t="s">
        <v>2786</v>
      </c>
      <c r="AB548" s="14" t="str">
        <f t="shared" si="2"/>
        <v>M4-G-7a-E-3</v>
      </c>
      <c r="AC548" s="14" t="str">
        <f t="shared" si="3"/>
        <v>M4-G-7a-E-3-BR</v>
      </c>
      <c r="AD548" s="7" t="s">
        <v>261</v>
      </c>
      <c r="AE548" s="16"/>
      <c r="AF548" s="16" t="s">
        <v>46</v>
      </c>
      <c r="AG548" s="7" t="s">
        <v>47</v>
      </c>
    </row>
    <row r="549" ht="75.0" customHeight="1">
      <c r="A549" s="9" t="s">
        <v>2787</v>
      </c>
      <c r="B549" s="12" t="s">
        <v>2788</v>
      </c>
      <c r="C549" s="16" t="s">
        <v>34</v>
      </c>
      <c r="D549" s="10" t="s">
        <v>35</v>
      </c>
      <c r="E549" s="9"/>
      <c r="F549" s="11" t="s">
        <v>2789</v>
      </c>
      <c r="G549" s="12"/>
      <c r="H549" s="12"/>
      <c r="I549" s="9" t="s">
        <v>2666</v>
      </c>
      <c r="J549" s="9" t="s">
        <v>853</v>
      </c>
      <c r="K549" s="8" t="s">
        <v>112</v>
      </c>
      <c r="L549" s="12" t="s">
        <v>112</v>
      </c>
      <c r="M549" s="16" t="s">
        <v>41</v>
      </c>
      <c r="N549" s="12" t="s">
        <v>2790</v>
      </c>
      <c r="O549" s="12" t="s">
        <v>2790</v>
      </c>
      <c r="P549" s="23"/>
      <c r="Q549" s="16"/>
      <c r="R549" s="23"/>
      <c r="S549" s="23"/>
      <c r="T549" s="23"/>
      <c r="U549" s="23"/>
      <c r="V549" s="23"/>
      <c r="W549" s="23"/>
      <c r="X549" s="16"/>
      <c r="Y549" s="9" t="s">
        <v>2604</v>
      </c>
      <c r="Z549" s="13" t="str">
        <f t="shared" si="1"/>
        <v>{"id":"M4-G-8a-I-1-BR","stimulus":"&lt;p&gt;Selecione os polígonos convexos.&lt;/p&gt;","hint":"&lt;p&gt;Um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width=\"200\"&gt;&lt;/img&gt;&lt;/div&gt;"},{"name":"A2","label":"&lt;div style=\"display:flex; justify-content:center;\"&gt;&lt;img src=\"https://blueberry-assets.oneclick.es/M4_G_8a_2.svg\" width=\"200\"&gt;&lt;/img&gt;&lt;/div&gt;"},{"name":"A3","label":"&lt;div style=\"display:flex; justify-content:center;\"&gt;&lt;img src=\"https://blueberry-assets.oneclick.es/M4_G_8a_3.svg\" width=\"200\"&gt;&lt;/img&gt;&lt;/div&gt;"},{"name":"A4","label":"&lt;div style=\"display:flex; justify-content:center;\"&gt;&lt;img src=\"https://blueberry-assets.oneclick.es/M4_G_8a_4.svg\" width=\"200\"&gt;&lt;/img&gt;&lt;/div&gt;"},{"name":"A5","label":"&lt;div style=\"display:flex; justify-content:center;\"&gt;&lt;img src=\"https://blueberry-assets.oneclick.es/M4_G_8a_5.svg\" width=\"200\"&gt;&lt;/img&gt;&lt;/div&gt;","incorrect":true},{"name":"A6","label":"&lt;div style=\"display:flex; justify-content:center;\"&gt;&lt;img src=\"https://blueberry-assets.oneclick.es/M4_G_8a_6.svg\" width=\"200\"&gt;&lt;/img&gt;&lt;/div&gt;","incorrect":true},{"name":"A7","label":"&lt;div style=\"display:flex; justify-content:center;\"&gt;&lt;img src=\"https://blueberry-assets.oneclick.es/M4_G_8a_7.svg\" width=\"200\"&gt;&lt;/img&gt;&lt;/div&gt;","incorrect":true},{"name":"A8","label":"&lt;div style=\"display:flex; justify-content:center;\"&gt;&lt;img src=\"https://blueberry-assets.oneclick.es/M4_G_8a_8.svg\" width=\"200\"&gt;&lt;/img&gt;&lt;/div&gt;","incorrect":true}],"uniques":true},"algorithm":{"name":"trueFalse","template":"Multiple choice – multiple response","params":{"countCorrect":2,"countIncorrect":2,"showCheckIcon":false,"columns":2}}}</v>
      </c>
      <c r="AA549" s="12" t="s">
        <v>2791</v>
      </c>
      <c r="AB549" s="14" t="str">
        <f t="shared" si="2"/>
        <v>M4-G-8a-I-1</v>
      </c>
      <c r="AC549" s="14" t="str">
        <f t="shared" si="3"/>
        <v>M4-G-8a-I-1-BR</v>
      </c>
      <c r="AD549" s="7" t="s">
        <v>261</v>
      </c>
      <c r="AE549" s="16"/>
      <c r="AF549" s="16" t="s">
        <v>46</v>
      </c>
      <c r="AG549" s="16"/>
    </row>
    <row r="550" ht="75.0" customHeight="1">
      <c r="A550" s="9" t="s">
        <v>2787</v>
      </c>
      <c r="B550" s="12" t="s">
        <v>2788</v>
      </c>
      <c r="C550" s="16" t="s">
        <v>34</v>
      </c>
      <c r="D550" s="10" t="s">
        <v>35</v>
      </c>
      <c r="E550" s="9"/>
      <c r="F550" s="11" t="s">
        <v>2792</v>
      </c>
      <c r="G550" s="12"/>
      <c r="H550" s="12"/>
      <c r="I550" s="9" t="s">
        <v>2666</v>
      </c>
      <c r="J550" s="9" t="s">
        <v>853</v>
      </c>
      <c r="K550" s="8" t="s">
        <v>112</v>
      </c>
      <c r="L550" s="12" t="s">
        <v>112</v>
      </c>
      <c r="M550" s="16" t="s">
        <v>41</v>
      </c>
      <c r="N550" s="12" t="s">
        <v>2790</v>
      </c>
      <c r="O550" s="11" t="s">
        <v>2793</v>
      </c>
      <c r="P550" s="23"/>
      <c r="Q550" s="16"/>
      <c r="R550" s="23"/>
      <c r="S550" s="23"/>
      <c r="T550" s="23"/>
      <c r="U550" s="23"/>
      <c r="V550" s="23"/>
      <c r="W550" s="23"/>
      <c r="X550" s="16"/>
      <c r="Y550" s="9" t="s">
        <v>2604</v>
      </c>
      <c r="Z550" s="13" t="str">
        <f t="shared" si="1"/>
        <v>{"id":"M4-G-8a-I-2-BR","stimulus":"&lt;p&gt;Selecione os polígonos côncavos.&lt;/p&gt;","hint":"&lt;p&gt;Um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width=\"200\"&gt;&lt;/img&gt;&lt;/div&gt;","incorrect":true},{"name":"A2","label":"&lt;div style=\"display:flex; justify-content:center;\"&gt;&lt;img src=\"https://blueberry-assets.oneclick.es/M4_G_8a_2.svg\" width=\"200\"&gt;&lt;/img&gt;&lt;/div&gt;","incorrect":true},{"name":"A3","label":"&lt;div style=\"display:flex; justify-content:center;\"&gt;&lt;img src=\"https://blueberry-assets.oneclick.es/M4_G_8a_3.svg\" width=\"200\"&gt;&lt;/img&gt;&lt;/div&gt;","incorrect":true},{"name":"A4","label":"&lt;div style=\"display:flex; justify-content:center;\"&gt;&lt;img src=\"https://blueberry-assets.oneclick.es/M4_G_8a_4.svg\" width=\"200\"&gt;&lt;/img&gt;&lt;/div&gt;","incorrect":true},{"name":"A5","label":"&lt;div style=\"display:flex; justify-content:center;\"&gt;&lt;img src=\"https://blueberry-assets.oneclick.es/M4_G_8a_5.svg\" width=\"200\"&gt;&lt;/img&gt;&lt;/div&gt;"},{"name":"A6","label":"&lt;div style=\"display:flex; justify-content:center;\"&gt;&lt;img src=\"https://blueberry-assets.oneclick.es/M4_G_8a_6.svg\" width=\"200\"&gt;&lt;/img&gt;&lt;/div&gt;"},{"name":"A7","label":"&lt;div style=\"display:flex; justify-content:center;\"&gt;&lt;img src=\"https://blueberry-assets.oneclick.es/M4_G_8a_7.svg\" width=\"200\"&gt;&lt;/img&gt;&lt;/div&gt;"},{"name":"A8","label":"&lt;div style=\"display:flex; justify-content:center;\"&gt;&lt;img src=\"https://blueberry-assets.oneclick.es/M4_G_8a_8.svg\" width=\"200\"&gt;&lt;/img&gt;&lt;/div&gt;"}],"uniques":true},"algorithm":{"name":"trueFalse","template":"Multiple choice – multiple response","params":{"countCorrect":2,"countIncorrect":2,"showCheckIcon":false,"columns":2}}}</v>
      </c>
      <c r="AA550" s="12" t="s">
        <v>2794</v>
      </c>
      <c r="AB550" s="14" t="str">
        <f t="shared" si="2"/>
        <v>M4-G-8a-I-2</v>
      </c>
      <c r="AC550" s="14" t="str">
        <f t="shared" si="3"/>
        <v>M4-G-8a-I-2-BR</v>
      </c>
      <c r="AD550" s="7" t="s">
        <v>261</v>
      </c>
      <c r="AE550" s="16"/>
      <c r="AF550" s="16" t="s">
        <v>46</v>
      </c>
      <c r="AG550" s="16"/>
    </row>
    <row r="551" ht="75.0" customHeight="1">
      <c r="A551" s="9" t="s">
        <v>2787</v>
      </c>
      <c r="B551" s="12" t="s">
        <v>2788</v>
      </c>
      <c r="C551" s="16" t="s">
        <v>48</v>
      </c>
      <c r="D551" s="10" t="s">
        <v>35</v>
      </c>
      <c r="E551" s="9"/>
      <c r="F551" s="12" t="s">
        <v>2795</v>
      </c>
      <c r="G551" s="11" t="s">
        <v>2796</v>
      </c>
      <c r="H551" s="12"/>
      <c r="I551" s="9" t="s">
        <v>2666</v>
      </c>
      <c r="J551" s="9" t="s">
        <v>51</v>
      </c>
      <c r="K551" s="11" t="s">
        <v>2797</v>
      </c>
      <c r="L551" s="12" t="s">
        <v>2798</v>
      </c>
      <c r="M551" s="16" t="s">
        <v>41</v>
      </c>
      <c r="N551" s="12" t="s">
        <v>2790</v>
      </c>
      <c r="O551" s="11" t="s">
        <v>2790</v>
      </c>
      <c r="P551" s="23"/>
      <c r="Q551" s="16"/>
      <c r="R551" s="23"/>
      <c r="S551" s="23"/>
      <c r="T551" s="23"/>
      <c r="U551" s="23"/>
      <c r="V551" s="23"/>
      <c r="W551" s="23"/>
      <c r="X551" s="16"/>
      <c r="Y551" s="9" t="s">
        <v>2604</v>
      </c>
      <c r="Z551" s="13" t="str">
        <f t="shared" si="1"/>
        <v>{
    "id": "M4-G-8a-E-1-BR",
    "stimulus": "&lt;p&gt;Indique se esses polígonos são côncavos ou convexos.&lt;/p&gt;",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"M4_G_8a_5.svg",
                    "M4_G_8a_6.svg",
                    "M4_G_8a_7.svg",
                    "M4_G_8a_8.svg"
                ]
            },
            {
                "name": "Q3",
                "label": null,
                "list": [
                    "M4_G_8a_1.svg",
                    "M4_G_8a_2.svg",
                    "M4_G_8a_3.svg",
                    "M4_G_8a_4.svg"
                ]
            }
        ],
        "calculated": [
            {
                "name": "A1",
                "label": "côncavo"
            },
            {
                "name": "A2",
                "label": "côncavo"
            },
            {
                "name": "A3",
                "label": "convexo"
            }
        ],
        "uniques": true
    },
    "algorithm": {
        "name": "calculateOperation",
        "template": "Cloze with text"
    }
}</v>
      </c>
      <c r="AA551" s="12" t="s">
        <v>2799</v>
      </c>
      <c r="AB551" s="14" t="str">
        <f t="shared" si="2"/>
        <v>M4-G-8a-E-1</v>
      </c>
      <c r="AC551" s="14" t="str">
        <f t="shared" si="3"/>
        <v>M4-G-8a-E-1-BR</v>
      </c>
      <c r="AD551" s="7" t="s">
        <v>261</v>
      </c>
      <c r="AE551" s="16"/>
      <c r="AF551" s="16" t="s">
        <v>46</v>
      </c>
      <c r="AG551" s="16"/>
    </row>
    <row r="552" ht="75.0" customHeight="1">
      <c r="A552" s="9" t="s">
        <v>2787</v>
      </c>
      <c r="B552" s="12" t="s">
        <v>2788</v>
      </c>
      <c r="C552" s="16" t="s">
        <v>48</v>
      </c>
      <c r="D552" s="10" t="s">
        <v>35</v>
      </c>
      <c r="E552" s="9"/>
      <c r="F552" s="11" t="s">
        <v>2800</v>
      </c>
      <c r="G552" s="11" t="s">
        <v>2796</v>
      </c>
      <c r="H552" s="12"/>
      <c r="I552" s="9" t="s">
        <v>2666</v>
      </c>
      <c r="J552" s="9" t="s">
        <v>51</v>
      </c>
      <c r="K552" s="11" t="s">
        <v>2801</v>
      </c>
      <c r="L552" s="12" t="s">
        <v>2802</v>
      </c>
      <c r="M552" s="16" t="s">
        <v>41</v>
      </c>
      <c r="N552" s="12" t="s">
        <v>2790</v>
      </c>
      <c r="O552" s="11" t="s">
        <v>2793</v>
      </c>
      <c r="P552" s="23"/>
      <c r="Q552" s="16"/>
      <c r="R552" s="23"/>
      <c r="S552" s="23"/>
      <c r="T552" s="23"/>
      <c r="U552" s="23"/>
      <c r="V552" s="23"/>
      <c r="W552" s="23"/>
      <c r="X552" s="16"/>
      <c r="Y552" s="9" t="s">
        <v>2604</v>
      </c>
      <c r="Z552" s="13" t="str">
        <f t="shared" si="1"/>
        <v>{
    "id": "M4-G-8a-E-2-BR",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"M4_G_8a_1.svg",
                    "M4_G_8a_2.svg",
                    "M4_G_8a_3.svg",
                    "M4_G_8a_4.svg"
                ]
            },
            {
                "name": "Q2",
                "label": null,
                "list": [
                    "M4_G_8a_1.svg",
                    "M4_G_8a_2.svg",
                    "M4_G_8a_3.svg",
                    "M4_G_8a_4.svg"
                ]
            },
            {
                "name": "Q3",
                "label": null,
                "list": [
                    "M4_G_8a_5.svg",
                    "M4_G_8a_6.svg",
                    "M4_G_8a_7.svg",
                    "M4_G_8a_8.svg"
                ]
            }
        ],
        "calculated": [
            {
                "name": "A1",
                "label": "convexo"
            },
            {
                "name": "A2",
                "label": "convexo"
            },
            {
                "name": "A3",
                "label": "côncavo"
            }
        ],
        "uniques": true
    },
    "algorithm": {
        "name": "calculateOperation",
        "template": "Cloze with text"
    }
}</v>
      </c>
      <c r="AA552" s="12" t="s">
        <v>2803</v>
      </c>
      <c r="AB552" s="14" t="str">
        <f t="shared" si="2"/>
        <v>M4-G-8a-E-2</v>
      </c>
      <c r="AC552" s="14" t="str">
        <f t="shared" si="3"/>
        <v>M4-G-8a-E-2-BR</v>
      </c>
      <c r="AD552" s="7" t="s">
        <v>261</v>
      </c>
      <c r="AE552" s="16"/>
      <c r="AF552" s="16" t="s">
        <v>46</v>
      </c>
      <c r="AG552" s="16"/>
    </row>
    <row r="553" ht="75.0" customHeight="1">
      <c r="A553" s="9" t="s">
        <v>2787</v>
      </c>
      <c r="B553" s="12" t="s">
        <v>2788</v>
      </c>
      <c r="C553" s="16" t="s">
        <v>48</v>
      </c>
      <c r="D553" s="10" t="s">
        <v>35</v>
      </c>
      <c r="E553" s="9"/>
      <c r="F553" s="11" t="s">
        <v>2800</v>
      </c>
      <c r="G553" s="11" t="s">
        <v>2796</v>
      </c>
      <c r="H553" s="12"/>
      <c r="I553" s="9" t="s">
        <v>2666</v>
      </c>
      <c r="J553" s="9" t="s">
        <v>51</v>
      </c>
      <c r="K553" s="11" t="s">
        <v>2804</v>
      </c>
      <c r="L553" s="12" t="s">
        <v>2805</v>
      </c>
      <c r="M553" s="16" t="s">
        <v>41</v>
      </c>
      <c r="N553" s="12" t="s">
        <v>2790</v>
      </c>
      <c r="O553" s="11" t="s">
        <v>2793</v>
      </c>
      <c r="P553" s="23"/>
      <c r="Q553" s="16"/>
      <c r="R553" s="23"/>
      <c r="S553" s="23"/>
      <c r="T553" s="23"/>
      <c r="U553" s="23"/>
      <c r="V553" s="23"/>
      <c r="W553" s="23"/>
      <c r="X553" s="16"/>
      <c r="Y553" s="9" t="s">
        <v>2604</v>
      </c>
      <c r="Z553" s="13" t="str">
        <f t="shared" si="1"/>
        <v>{
    "id": "M4-G-8a-E-3-BR",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"M4_G_8a_1.svg",
                    "M4_G_8a_2.svg",
                    "M4_G_8a_3.svg",
                    "M4_G_8a_4.svg"
                ]
            },
            {
                "name": "Q3",
                "label": null,
                "list": [
                    "M4_G_8a_5.svg",
                    "M4_G_8a_6.svg",
                    "M4_G_8a_7.svg",
                    "M4_G_8a_8.svg"
                ]
            }
        ],
        "calculated": [
            {
                "name": "A1",
                "label": "côncavo"
            },
            {
                "name": "A2",
                "label": "convexo"
            },
            {
                "name": "A3",
                "label": "côncavo"
            }
        ],
        "uniques": true
    },
    "algorithm": {
        "name": "calculateOperation",
        "template": "Cloze with text"
    }
}</v>
      </c>
      <c r="AA553" s="12" t="s">
        <v>2806</v>
      </c>
      <c r="AB553" s="14" t="str">
        <f t="shared" si="2"/>
        <v>M4-G-8a-E-3</v>
      </c>
      <c r="AC553" s="14" t="str">
        <f t="shared" si="3"/>
        <v>M4-G-8a-E-3-BR</v>
      </c>
      <c r="AD553" s="7" t="s">
        <v>261</v>
      </c>
      <c r="AE553" s="16"/>
      <c r="AF553" s="16" t="s">
        <v>46</v>
      </c>
      <c r="AG553" s="16"/>
    </row>
    <row r="554" ht="75.0" customHeight="1">
      <c r="A554" s="9" t="s">
        <v>2807</v>
      </c>
      <c r="B554" s="12" t="s">
        <v>2808</v>
      </c>
      <c r="C554" s="16" t="s">
        <v>34</v>
      </c>
      <c r="D554" s="10" t="s">
        <v>35</v>
      </c>
      <c r="E554" s="9"/>
      <c r="F554" s="11" t="s">
        <v>2809</v>
      </c>
      <c r="G554" s="8"/>
      <c r="H554" s="12"/>
      <c r="I554" s="9" t="s">
        <v>37</v>
      </c>
      <c r="J554" s="9" t="s">
        <v>155</v>
      </c>
      <c r="K554" s="12" t="s">
        <v>112</v>
      </c>
      <c r="L554" s="12" t="s">
        <v>112</v>
      </c>
      <c r="M554" s="16" t="s">
        <v>41</v>
      </c>
      <c r="N554" s="12" t="s">
        <v>2810</v>
      </c>
      <c r="O554" s="12" t="s">
        <v>2811</v>
      </c>
      <c r="P554" s="23"/>
      <c r="Q554" s="16"/>
      <c r="R554" s="23"/>
      <c r="S554" s="23"/>
      <c r="T554" s="23"/>
      <c r="U554" s="23"/>
      <c r="V554" s="23"/>
      <c r="W554" s="23"/>
      <c r="X554" s="16"/>
      <c r="Y554" s="9" t="s">
        <v>2604</v>
      </c>
      <c r="Z554" s="13" t="str">
        <f t="shared" si="1"/>
        <v>{"id":"M4-G-9a-I-1-BR","stimulus":"&lt;p&gt;Arraste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width=\"350\"&gt;&lt;/img&gt;&lt;/div&gt;","seed":{"parameters":[],"calculated":[{"name":"A1","label":"O segmento de reta que passa pelo centro da circunferência e a divide em duas partes iguais.","function":"Diâmetro"},{"name":"A2","label":"O ponto que está a uma mesma distância de todos os pontos da circunferência.","function":"Centro"},{"name":"A3","label":"O segmento que une o centro com qualquer ponto da circunferência.","function":"Raio"}],"isNumToWords":true,"uniques":true},"algorithm":{"name":"linkOperationResult","params":{"invert":true},"template":"Match list"}}</v>
      </c>
      <c r="AA554" s="11" t="s">
        <v>2812</v>
      </c>
      <c r="AB554" s="14" t="str">
        <f t="shared" si="2"/>
        <v>M4-G-9a-I-1</v>
      </c>
      <c r="AC554" s="14" t="str">
        <f t="shared" si="3"/>
        <v>M4-G-9a-I-1-BR</v>
      </c>
      <c r="AD554" s="7" t="s">
        <v>261</v>
      </c>
      <c r="AE554" s="16"/>
      <c r="AF554" s="16" t="s">
        <v>46</v>
      </c>
      <c r="AG554" s="16"/>
    </row>
    <row r="555" ht="75.0" customHeight="1">
      <c r="A555" s="9" t="s">
        <v>2807</v>
      </c>
      <c r="B555" s="12" t="s">
        <v>2808</v>
      </c>
      <c r="C555" s="16" t="s">
        <v>34</v>
      </c>
      <c r="D555" s="10" t="s">
        <v>35</v>
      </c>
      <c r="E555" s="9"/>
      <c r="F555" s="11" t="s">
        <v>2813</v>
      </c>
      <c r="G555" s="8"/>
      <c r="H555" s="12"/>
      <c r="I555" s="9" t="s">
        <v>37</v>
      </c>
      <c r="J555" s="9" t="s">
        <v>155</v>
      </c>
      <c r="K555" s="12" t="s">
        <v>112</v>
      </c>
      <c r="L555" s="12" t="s">
        <v>112</v>
      </c>
      <c r="M555" s="7" t="s">
        <v>41</v>
      </c>
      <c r="N555" s="12" t="s">
        <v>2810</v>
      </c>
      <c r="O555" s="12" t="s">
        <v>2811</v>
      </c>
      <c r="P555" s="23"/>
      <c r="Q555" s="16"/>
      <c r="R555" s="23"/>
      <c r="S555" s="23"/>
      <c r="T555" s="23"/>
      <c r="U555" s="23"/>
      <c r="V555" s="23"/>
      <c r="W555" s="23"/>
      <c r="X555" s="16"/>
      <c r="Y555" s="9" t="s">
        <v>2604</v>
      </c>
      <c r="Z555" s="13" t="str">
        <f t="shared" si="1"/>
        <v>{"id":"M4-G-9a-I-2-BR","stimulus":"&lt;p&gt;Arraste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width=\"350\"&gt;&lt;/img&gt;&lt;/div&gt;","seed":{"parameters":[],"calculated":[{"name":"A1","label":"Um segmento que une dois pontos na circunferência sem passar pelo centro.","function":"Corda"},{"name":"A2","label":"Uma parte do círculo limitada por dois raios e seu arco.","function":"Setor circular"},{"name":"A3","label":"Uma parte da circunferência delimitada por dois de seus pontos.","function":"Arco"}],"uniques":true},"algorithm":{"name":"linkOperationResult","params":{"invert":true},"template":"Match list"}}</v>
      </c>
      <c r="AA555" s="11" t="s">
        <v>2814</v>
      </c>
      <c r="AB555" s="14" t="str">
        <f t="shared" si="2"/>
        <v>M4-G-9a-I-2</v>
      </c>
      <c r="AC555" s="14" t="str">
        <f t="shared" si="3"/>
        <v>M4-G-9a-I-2-BR</v>
      </c>
      <c r="AD555" s="7" t="s">
        <v>261</v>
      </c>
      <c r="AE555" s="16"/>
      <c r="AF555" s="16" t="s">
        <v>46</v>
      </c>
      <c r="AG555" s="16"/>
    </row>
    <row r="556" ht="75.0" customHeight="1">
      <c r="A556" s="9" t="s">
        <v>2807</v>
      </c>
      <c r="B556" s="12" t="s">
        <v>2808</v>
      </c>
      <c r="C556" s="16" t="s">
        <v>48</v>
      </c>
      <c r="D556" s="10" t="s">
        <v>35</v>
      </c>
      <c r="E556" s="9"/>
      <c r="F556" s="12" t="s">
        <v>2815</v>
      </c>
      <c r="G556" s="12"/>
      <c r="H556" s="12"/>
      <c r="I556" s="9" t="s">
        <v>1289</v>
      </c>
      <c r="J556" s="9" t="s">
        <v>2816</v>
      </c>
      <c r="K556" s="12" t="s">
        <v>2817</v>
      </c>
      <c r="L556" s="12" t="s">
        <v>112</v>
      </c>
      <c r="M556" s="16" t="s">
        <v>41</v>
      </c>
      <c r="N556" s="12" t="s">
        <v>2818</v>
      </c>
      <c r="O556" s="12" t="s">
        <v>2819</v>
      </c>
      <c r="P556" s="23"/>
      <c r="Q556" s="16"/>
      <c r="R556" s="23"/>
      <c r="S556" s="23"/>
      <c r="T556" s="23"/>
      <c r="U556" s="23"/>
      <c r="V556" s="23"/>
      <c r="W556" s="23"/>
      <c r="X556" s="16"/>
      <c r="Y556" s="9" t="s">
        <v>2604</v>
      </c>
      <c r="Z556" s="13" t="str">
        <f t="shared" si="1"/>
        <v>{"id":"M4-G-9a-E-1-BR","stimulus":"&lt;p&gt;Arraste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dela.&lt;/p&gt;"},{"name":"A2","label":"Centro","feedback":"&lt;p&gt;O &lt;b&gt;centro&lt;/b&gt; é o ponto equidistante de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v>
      </c>
      <c r="AA556" s="12" t="s">
        <v>2820</v>
      </c>
      <c r="AB556" s="14" t="str">
        <f t="shared" si="2"/>
        <v>M4-G-9a-E-1</v>
      </c>
      <c r="AC556" s="14" t="str">
        <f t="shared" si="3"/>
        <v>M4-G-9a-E-1-BR</v>
      </c>
      <c r="AD556" s="7" t="s">
        <v>261</v>
      </c>
      <c r="AE556" s="16"/>
      <c r="AF556" s="16" t="s">
        <v>46</v>
      </c>
      <c r="AG556" s="16"/>
    </row>
    <row r="557" ht="75.0" customHeight="1">
      <c r="A557" s="9" t="s">
        <v>2807</v>
      </c>
      <c r="B557" s="12" t="s">
        <v>2808</v>
      </c>
      <c r="C557" s="16" t="s">
        <v>48</v>
      </c>
      <c r="D557" s="10" t="s">
        <v>35</v>
      </c>
      <c r="E557" s="9"/>
      <c r="F557" s="12" t="s">
        <v>2821</v>
      </c>
      <c r="G557" s="12"/>
      <c r="H557" s="12"/>
      <c r="I557" s="9" t="s">
        <v>1289</v>
      </c>
      <c r="J557" s="9" t="s">
        <v>2816</v>
      </c>
      <c r="K557" s="12" t="s">
        <v>2822</v>
      </c>
      <c r="L557" s="12" t="s">
        <v>112</v>
      </c>
      <c r="M557" s="16" t="s">
        <v>41</v>
      </c>
      <c r="N557" s="12" t="s">
        <v>2823</v>
      </c>
      <c r="O557" s="12" t="s">
        <v>2824</v>
      </c>
      <c r="P557" s="23"/>
      <c r="Q557" s="16"/>
      <c r="R557" s="23"/>
      <c r="S557" s="23"/>
      <c r="T557" s="23"/>
      <c r="U557" s="23"/>
      <c r="V557" s="23"/>
      <c r="W557" s="23"/>
      <c r="X557" s="16"/>
      <c r="Y557" s="9" t="s">
        <v>2604</v>
      </c>
      <c r="Z557" s="13" t="str">
        <f t="shared" si="1"/>
        <v>{"id":"M4-G-9a-E-2-BR","stimulus":"&lt;p&gt;Arraste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v>
      </c>
      <c r="AA557" s="12" t="s">
        <v>2825</v>
      </c>
      <c r="AB557" s="14" t="str">
        <f t="shared" si="2"/>
        <v>M4-G-9a-E-2</v>
      </c>
      <c r="AC557" s="14" t="str">
        <f t="shared" si="3"/>
        <v>M4-G-9a-E-2-BR</v>
      </c>
      <c r="AD557" s="7" t="s">
        <v>261</v>
      </c>
      <c r="AE557" s="16"/>
      <c r="AF557" s="16" t="s">
        <v>46</v>
      </c>
      <c r="AG557" s="16"/>
    </row>
    <row r="558" ht="75.0" customHeight="1">
      <c r="A558" s="9" t="s">
        <v>2807</v>
      </c>
      <c r="B558" s="12" t="s">
        <v>2808</v>
      </c>
      <c r="C558" s="16" t="s">
        <v>48</v>
      </c>
      <c r="D558" s="10" t="s">
        <v>35</v>
      </c>
      <c r="E558" s="9"/>
      <c r="F558" s="12" t="s">
        <v>2826</v>
      </c>
      <c r="G558" s="12"/>
      <c r="H558" s="12"/>
      <c r="I558" s="9" t="s">
        <v>1289</v>
      </c>
      <c r="J558" s="9" t="s">
        <v>2816</v>
      </c>
      <c r="K558" s="12" t="s">
        <v>2827</v>
      </c>
      <c r="L558" s="12" t="s">
        <v>112</v>
      </c>
      <c r="M558" s="16" t="s">
        <v>41</v>
      </c>
      <c r="N558" s="12" t="s">
        <v>2828</v>
      </c>
      <c r="O558" s="12" t="s">
        <v>2829</v>
      </c>
      <c r="P558" s="23"/>
      <c r="Q558" s="16"/>
      <c r="R558" s="23"/>
      <c r="S558" s="23"/>
      <c r="T558" s="23"/>
      <c r="U558" s="23"/>
      <c r="V558" s="23"/>
      <c r="W558" s="23"/>
      <c r="X558" s="16"/>
      <c r="Y558" s="9" t="s">
        <v>2604</v>
      </c>
      <c r="Z558" s="13" t="str">
        <f t="shared" si="1"/>
        <v>{"id":"M4-G-9a-E-3-BR","stimulus":"&lt;p&gt;Arraste o nome dos elementos indicados nesta circunferência.&lt;/p&gt;","hint":"&lt;p&gt;Arraste o &lt;i&gt;diâmetro&lt;/i&gt; e o &lt;i&gt;arco&lt;/i&gt; para o local correto.&lt;/p&gt;","feedback":"&lt;p&gt;Os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a parte da circunferência que está delimitada por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v>
      </c>
      <c r="AA558" s="12" t="s">
        <v>2830</v>
      </c>
      <c r="AB558" s="14" t="str">
        <f t="shared" si="2"/>
        <v>M4-G-9a-E-3</v>
      </c>
      <c r="AC558" s="14" t="str">
        <f t="shared" si="3"/>
        <v>M4-G-9a-E-3-BR</v>
      </c>
      <c r="AD558" s="7" t="s">
        <v>261</v>
      </c>
      <c r="AE558" s="16"/>
      <c r="AF558" s="16" t="s">
        <v>46</v>
      </c>
      <c r="AG558" s="16"/>
    </row>
    <row r="559" ht="75.0" customHeight="1">
      <c r="A559" s="9" t="s">
        <v>2831</v>
      </c>
      <c r="B559" s="12" t="s">
        <v>2832</v>
      </c>
      <c r="C559" s="16" t="s">
        <v>34</v>
      </c>
      <c r="D559" s="10" t="s">
        <v>35</v>
      </c>
      <c r="E559" s="9"/>
      <c r="F559" s="12" t="s">
        <v>2833</v>
      </c>
      <c r="G559" s="12"/>
      <c r="H559" s="12"/>
      <c r="I559" s="9" t="s">
        <v>2666</v>
      </c>
      <c r="J559" s="9" t="s">
        <v>391</v>
      </c>
      <c r="K559" s="12" t="s">
        <v>112</v>
      </c>
      <c r="L559" s="12" t="s">
        <v>112</v>
      </c>
      <c r="M559" s="16" t="s">
        <v>41</v>
      </c>
      <c r="N559" s="11" t="s">
        <v>2834</v>
      </c>
      <c r="O559" s="11" t="s">
        <v>2835</v>
      </c>
      <c r="P559" s="23"/>
      <c r="Q559" s="16"/>
      <c r="R559" s="23"/>
      <c r="S559" s="23"/>
      <c r="T559" s="23"/>
      <c r="U559" s="23"/>
      <c r="V559" s="23"/>
      <c r="W559" s="23"/>
      <c r="X559" s="16"/>
      <c r="Y559" s="9" t="s">
        <v>2604</v>
      </c>
      <c r="Z559" s="13" t="str">
        <f t="shared" si="1"/>
        <v>{"id":"M4-G-9b-I-1-BR","stimulus":"&lt;p&gt;Selecione 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src=\"https://blueberry-assets.oneclick.es/M4_G_9b_1.svg\" width=\"300\"&gt;&lt;/img&gt;&lt;/div&gt;"},{"name":"A2","label":"&lt;div style=\"display:flex; justify-content:center;\"&gt;&lt;img src=\"https://blueberry-assets.oneclick.es/M4_G_9b_2.svg\" width=\"300\"&gt;&lt;/img&gt;&lt;/div&gt;","incorrect":true,"feedback":"Esta figura é um círculo."},{"name":"A3","label":"&lt;div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v>
      </c>
      <c r="AA559" s="12" t="s">
        <v>2836</v>
      </c>
      <c r="AB559" s="14" t="str">
        <f t="shared" si="2"/>
        <v>M4-G-9b-I-1</v>
      </c>
      <c r="AC559" s="14" t="str">
        <f t="shared" si="3"/>
        <v>M4-G-9b-I-1-BR</v>
      </c>
      <c r="AD559" s="7" t="s">
        <v>261</v>
      </c>
      <c r="AE559" s="16"/>
      <c r="AF559" s="16" t="s">
        <v>46</v>
      </c>
      <c r="AG559" s="16"/>
    </row>
    <row r="560" ht="75.0" customHeight="1">
      <c r="A560" s="9" t="s">
        <v>2831</v>
      </c>
      <c r="B560" s="12" t="s">
        <v>2832</v>
      </c>
      <c r="C560" s="16" t="s">
        <v>34</v>
      </c>
      <c r="D560" s="10" t="s">
        <v>35</v>
      </c>
      <c r="E560" s="9"/>
      <c r="F560" s="12" t="s">
        <v>2837</v>
      </c>
      <c r="G560" s="12"/>
      <c r="H560" s="12"/>
      <c r="I560" s="9" t="s">
        <v>2666</v>
      </c>
      <c r="J560" s="9" t="s">
        <v>391</v>
      </c>
      <c r="K560" s="12" t="s">
        <v>112</v>
      </c>
      <c r="L560" s="12" t="s">
        <v>112</v>
      </c>
      <c r="M560" s="16" t="s">
        <v>41</v>
      </c>
      <c r="N560" s="11" t="s">
        <v>2838</v>
      </c>
      <c r="O560" s="11" t="s">
        <v>2839</v>
      </c>
      <c r="P560" s="23"/>
      <c r="Q560" s="16"/>
      <c r="R560" s="23"/>
      <c r="S560" s="23"/>
      <c r="T560" s="23"/>
      <c r="U560" s="23"/>
      <c r="V560" s="23"/>
      <c r="W560" s="23"/>
      <c r="X560" s="16"/>
      <c r="Y560" s="9" t="s">
        <v>2604</v>
      </c>
      <c r="Z560" s="13" t="str">
        <f t="shared" si="1"/>
        <v>{"id":"M4-G-9b-I-2-BR","stimulus":"&lt;p&gt;Selecione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src=\"https://blueberry-assets.oneclick.es/M4_G_9b_1.svg\" width=\"300\"&gt;&lt;/img&gt;&lt;/div&gt;","incorrect":true,"feedback":"Esta figura é uma circunferência."},{"name":"A2","label":"&lt;div style=\"display:flex; justify-content:center;\"&gt;&lt;img src=\"https://blueberry-assets.oneclick.es/M4_G_9b_2.svg\" width=\"300\"&gt;&lt;/img&gt;&lt;/div&gt;"},{"name":"A3","label":"&lt;div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v>
      </c>
      <c r="AA560" s="12" t="s">
        <v>2840</v>
      </c>
      <c r="AB560" s="14" t="str">
        <f t="shared" si="2"/>
        <v>M4-G-9b-I-2</v>
      </c>
      <c r="AC560" s="14" t="str">
        <f t="shared" si="3"/>
        <v>M4-G-9b-I-2-BR</v>
      </c>
      <c r="AD560" s="7" t="s">
        <v>261</v>
      </c>
      <c r="AE560" s="16"/>
      <c r="AF560" s="16" t="s">
        <v>46</v>
      </c>
      <c r="AG560" s="16"/>
    </row>
    <row r="561" ht="75.0" customHeight="1">
      <c r="A561" s="9" t="s">
        <v>2831</v>
      </c>
      <c r="B561" s="12" t="s">
        <v>2832</v>
      </c>
      <c r="C561" s="16" t="s">
        <v>48</v>
      </c>
      <c r="D561" s="10" t="s">
        <v>35</v>
      </c>
      <c r="E561" s="9"/>
      <c r="F561" s="12" t="s">
        <v>2841</v>
      </c>
      <c r="G561" s="12"/>
      <c r="H561" s="12"/>
      <c r="I561" s="9" t="s">
        <v>2666</v>
      </c>
      <c r="J561" s="9" t="s">
        <v>853</v>
      </c>
      <c r="K561" s="12" t="s">
        <v>112</v>
      </c>
      <c r="L561" s="12" t="s">
        <v>112</v>
      </c>
      <c r="M561" s="16" t="s">
        <v>41</v>
      </c>
      <c r="N561" s="11" t="s">
        <v>2834</v>
      </c>
      <c r="O561" s="12" t="s">
        <v>2842</v>
      </c>
      <c r="P561" s="23"/>
      <c r="Q561" s="16"/>
      <c r="R561" s="23"/>
      <c r="S561" s="23"/>
      <c r="T561" s="23"/>
      <c r="U561" s="23"/>
      <c r="V561" s="23"/>
      <c r="W561" s="23"/>
      <c r="X561" s="16"/>
      <c r="Y561" s="9" t="s">
        <v>2604</v>
      </c>
      <c r="Z561" s="13" t="str">
        <f t="shared" si="1"/>
        <v>{"id":"M4-G-9b-E-1-BR","stimulus":"&lt;p&gt;Escolha os objetos em forma de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src=\"https://blueberry-assets.oneclick.es/M4_G_9b_7.svg\" width=\"300\"&gt;&lt;/img&gt;&lt;/div&gt;"},{"name":"A2","label":"&lt;div style=\"display:flex; justify-content:center;\"&gt;&lt;img src=\"https://blueberry-assets.oneclick.es/M4_G_9b_8.svg\" width=\"300\"&gt;&lt;/img&gt;&lt;/div&gt;"},{"name":"A3","label":"&lt;div style=\"display:flex; justify-content:center;\"&gt;&lt;img src=\"https://blueberry-assets.oneclick.es/M4_G_9b_9.svg\" width=\"300\"&gt;&lt;/img&gt;&lt;/div&gt;"},{"name":"A4","label":"&lt;div style=\"display:flex; justify-content:center;\"&gt;&lt;img src=\"https://blueberry-assets.oneclick.es/M4_G_9b_10.svg\" width=\"300\"&gt;&lt;/img&gt;&lt;/div&gt;","incorrect":true},{"name":"A5","label":"&lt;div style=\"display:flex; justify-content:center;\"&gt;&lt;img src=\"https://blueberry-assets.oneclick.es/M4_G_9b_11.svg\" width=\"300\"&gt;&lt;/img&gt;&lt;/div&gt;","incorrect":true},{"name":"A6","label":"&lt;div style=\"display:flex; justify-content:center;\"&gt;&lt;img src=\"https://blueberry-assets.oneclick.es/M4_G_9b_12.svg\" width=\"300\"&gt;&lt;/img&gt;&lt;/div&gt;","incorrect":true}],"uniques":true},"algorithm":{"name":"trueFalse","template":"Multiple choice – multiple response","params":{"countCorrect":2,"countIncorrect":1,"showCheckIcon":false,"columns":3}}}</v>
      </c>
      <c r="AA561" s="50" t="s">
        <v>2843</v>
      </c>
      <c r="AB561" s="14" t="str">
        <f t="shared" si="2"/>
        <v>M4-G-9b-E-1</v>
      </c>
      <c r="AC561" s="14" t="str">
        <f t="shared" si="3"/>
        <v>M4-G-9b-E-1-BR</v>
      </c>
      <c r="AD561" s="7" t="s">
        <v>261</v>
      </c>
      <c r="AE561" s="16"/>
      <c r="AF561" s="16" t="s">
        <v>46</v>
      </c>
      <c r="AG561" s="16"/>
    </row>
    <row r="562" ht="75.0" customHeight="1">
      <c r="A562" s="9" t="s">
        <v>2831</v>
      </c>
      <c r="B562" s="12" t="s">
        <v>2832</v>
      </c>
      <c r="C562" s="16" t="s">
        <v>48</v>
      </c>
      <c r="D562" s="10" t="s">
        <v>35</v>
      </c>
      <c r="E562" s="9"/>
      <c r="F562" s="11" t="s">
        <v>2844</v>
      </c>
      <c r="G562" s="12"/>
      <c r="H562" s="12"/>
      <c r="I562" s="9" t="s">
        <v>2666</v>
      </c>
      <c r="J562" s="9" t="s">
        <v>853</v>
      </c>
      <c r="K562" s="12" t="s">
        <v>112</v>
      </c>
      <c r="L562" s="12" t="s">
        <v>112</v>
      </c>
      <c r="M562" s="16" t="s">
        <v>41</v>
      </c>
      <c r="N562" s="11" t="s">
        <v>2838</v>
      </c>
      <c r="O562" s="11" t="s">
        <v>2845</v>
      </c>
      <c r="P562" s="23"/>
      <c r="Q562" s="16"/>
      <c r="R562" s="23"/>
      <c r="S562" s="23"/>
      <c r="T562" s="23"/>
      <c r="U562" s="23"/>
      <c r="V562" s="23"/>
      <c r="W562" s="23"/>
      <c r="X562" s="16"/>
      <c r="Y562" s="9" t="s">
        <v>2604</v>
      </c>
      <c r="Z562" s="13" t="str">
        <f t="shared" si="1"/>
        <v>{"id":"M4-G-9b-E-2-BR","stimulus":"&lt;p&gt;Escolha os objetos em forma de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src=\"https://blueberry-assets.oneclick.es/M4_G_9b_7.svg\" width=\"300\"&gt;&lt;/img&gt;&lt;/div&gt;","incorrect":true},{"name":"A2","label":"&lt;div style=\"display:flex; justify-content:center;\"&gt;&lt;img src=\"https://blueberry-assets.oneclick.es/M4_G_9b_8.svg\" width=\"300\"&gt;&lt;/img&gt;&lt;/div&gt;","incorrect":true},{"name":"A3","label":"&lt;div style=\"display:flex; justify-content:center;\"&gt;&lt;img src=\"https://blueberry-assets.oneclick.es/M4_G_9b_9.svg\" width=\"300\"&gt;&lt;/img&gt;&lt;/div&gt;","incorrect":true},{"name":"A4","label":"&lt;div style=\"display:flex; justify-content:center;\"&gt;&lt;img src=\"https://blueberry-assets.oneclick.es/M4_G_9b_10.svg\" width=\"300\"&gt;&lt;/img&gt;&lt;/div&gt;"},{"name":"A5","label":"&lt;div style=\"display:flex; justify-content:center;\"&gt;&lt;img src=\"https://blueberry-assets.oneclick.es/M4_G_9b_11.svg\" width=\"300\"&gt;&lt;/img&gt;&lt;/div&gt;"},{"name":"A6","label":"&lt;div style=\"display:flex; justify-content:center;\"&gt;&lt;img src=\"https://blueberry-assets.oneclick.es/M4_G_9b_12.svg\" width=\"300\"&gt;&lt;/img&gt;&lt;/div&gt;"}],"uniques":true},"algorithm":{"name":"trueFalse","template":"Multiple choice – multiple response","params":{"countCorrect":2,"countIncorrect":1,"showCheckIcon":false,"columns":3}}}</v>
      </c>
      <c r="AA562" s="12" t="s">
        <v>2846</v>
      </c>
      <c r="AB562" s="14" t="str">
        <f t="shared" si="2"/>
        <v>M4-G-9b-E-2</v>
      </c>
      <c r="AC562" s="14" t="str">
        <f t="shared" si="3"/>
        <v>M4-G-9b-E-2-BR</v>
      </c>
      <c r="AD562" s="7" t="s">
        <v>261</v>
      </c>
      <c r="AE562" s="16"/>
      <c r="AF562" s="16" t="s">
        <v>46</v>
      </c>
      <c r="AG562" s="16"/>
    </row>
    <row r="563" ht="75.0" customHeight="1">
      <c r="A563" s="9" t="s">
        <v>2847</v>
      </c>
      <c r="B563" s="12" t="s">
        <v>2848</v>
      </c>
      <c r="C563" s="16" t="s">
        <v>34</v>
      </c>
      <c r="D563" s="10" t="s">
        <v>35</v>
      </c>
      <c r="E563" s="9"/>
      <c r="F563" s="11" t="s">
        <v>2849</v>
      </c>
      <c r="G563" s="8"/>
      <c r="H563" s="12"/>
      <c r="I563" s="9" t="s">
        <v>2850</v>
      </c>
      <c r="J563" s="9" t="s">
        <v>391</v>
      </c>
      <c r="K563" s="12" t="s">
        <v>2851</v>
      </c>
      <c r="L563" s="12" t="s">
        <v>2852</v>
      </c>
      <c r="M563" s="16" t="s">
        <v>41</v>
      </c>
      <c r="N563" s="12" t="s">
        <v>2853</v>
      </c>
      <c r="O563" s="12" t="s">
        <v>2853</v>
      </c>
      <c r="P563" s="23"/>
      <c r="Q563" s="16"/>
      <c r="R563" s="23"/>
      <c r="S563" s="23"/>
      <c r="T563" s="23"/>
      <c r="U563" s="23"/>
      <c r="V563" s="23"/>
      <c r="W563" s="23"/>
      <c r="X563" s="16"/>
      <c r="Y563" s="9" t="s">
        <v>2604</v>
      </c>
      <c r="Z563" s="13" t="str">
        <f t="shared" si="1"/>
        <v>{"id":"M4-G-17a-I-1-BR","stimulus":"&lt;p&gt;Qual é o perímetro desse pentágono regular?&lt;/p&gt;&lt;div style=\"display:flex; justify-content:center;\"&gt;&lt;div class=\"lemo-fixed-to-responsive\" style=\"max-width: 250px;max-height: 250px;position: relative;width: 100%;display: inline-block;\"&gt;&lt;img src=\"https://blueberry-assets.oneclick.es/M4_G_17a_1.svg\" alt=\"\" tabindex=\"0\"&gt;&lt;/img&gt;&lt;div class=\"lemo-graphie-container\" style=\"position: absolute;top: 0;left: 0;width: 100%;height: 100%;\"&gt;&lt;div class=\"lemo-graphie\" style=\"position: relative; width: 100%; height: 100%;\"&gt;&lt;span class=\"lemo-graphie-label\" style=\"position: absolute; left: 67%; top: 19%; transform:rotate(35deg);\"&gt;{{Q1}} cm&lt;/span&gt;&lt;/div&gt;&lt;/div&gt;&lt;/div&gt;&lt;/div&gt;","hint":"&lt;p&gt;O perímetro de um polígono é obtido somando-se as medidas de todos os seus lados.&lt;/p&gt;","feedback":"&lt;p&gt;O perímetro de um polígono é obtido somando-se as medidas de todos os seus lados.&lt;/p&gt;","seed":{"parameters":[{"name":"Q1","label":null,"min":3,"max":10,"step":1}],"calculated":[{"name":"T1","label":"{{function}}","function":"5*{{Q1}}","temp":true},{"name":"T2","label":"{{function}}","function":"6*{{Q1}}","temp":true},{"name":"T3","label":"{{function}}","function":"4*{{Q1}}","temp":true},{"name":"A1","label":"{{Q1}} + {{Q1}} + {{Q1}} + {{Q1}} + {{Q1}} = {{T1}} cm"},{"name":"A2","label":"{{Q1}} + {{Q1}} + {{Q1}} + {{Q1}} + {{Q1}} = {{T2}} cm","incorrect":true},{"name":"A3","label":"{{Q1}} + {{Q1}} + {{Q1}} + {{Q1}} = {{T3}} cm","incorrect":true},{"name":"A4","label":"{{Q1}} + {{Q1}} + {{Q1}} + {{Q1}} + {{Q1}} + {{Q1}} = {{T2}} cm","incorrect":true}],"uniques":true},"algorithm":{"name":"trueFalse","template":"Multiple choice – standard","params":{"countCorrect":1,"countIncorrect":2,"showCheckIcon":false}}}</v>
      </c>
      <c r="AA563" s="11" t="s">
        <v>2854</v>
      </c>
      <c r="AB563" s="14" t="str">
        <f t="shared" si="2"/>
        <v>M4-G-17a-I-1</v>
      </c>
      <c r="AC563" s="14" t="str">
        <f t="shared" si="3"/>
        <v>M4-G-17a-I-1-BR</v>
      </c>
      <c r="AD563" s="7" t="s">
        <v>261</v>
      </c>
      <c r="AE563" s="16"/>
      <c r="AF563" s="16" t="s">
        <v>46</v>
      </c>
      <c r="AG563" s="16"/>
    </row>
    <row r="564" ht="75.0" customHeight="1">
      <c r="A564" s="9" t="s">
        <v>2847</v>
      </c>
      <c r="B564" s="12" t="s">
        <v>2848</v>
      </c>
      <c r="C564" s="16" t="s">
        <v>34</v>
      </c>
      <c r="D564" s="10" t="s">
        <v>35</v>
      </c>
      <c r="E564" s="9"/>
      <c r="F564" s="11" t="s">
        <v>2855</v>
      </c>
      <c r="G564" s="8"/>
      <c r="H564" s="12"/>
      <c r="I564" s="9" t="s">
        <v>2850</v>
      </c>
      <c r="J564" s="9" t="s">
        <v>391</v>
      </c>
      <c r="K564" s="12" t="s">
        <v>2856</v>
      </c>
      <c r="L564" s="12" t="s">
        <v>2857</v>
      </c>
      <c r="M564" s="16" t="s">
        <v>41</v>
      </c>
      <c r="N564" s="12" t="s">
        <v>2853</v>
      </c>
      <c r="O564" s="12" t="s">
        <v>2853</v>
      </c>
      <c r="P564" s="23"/>
      <c r="Q564" s="16"/>
      <c r="R564" s="23"/>
      <c r="S564" s="23"/>
      <c r="T564" s="23"/>
      <c r="U564" s="23"/>
      <c r="V564" s="23"/>
      <c r="W564" s="23"/>
      <c r="X564" s="16"/>
      <c r="Y564" s="9" t="s">
        <v>2604</v>
      </c>
      <c r="Z564" s="13" t="str">
        <f t="shared" si="1"/>
        <v>{"id":"M4-G-17a-I-2-BR","stimulus":"&lt;p&gt;Qual é o perímetro desse triângulo?&lt;/p&gt;&lt;div style=\"display:flex; justify-content:center;\"&gt;&lt;div class=\"lemo-fixed-to-responsive\" style=\"max-width: 250px;max-height: 250px;position: relative;width: 100%;display: inline-block;\"&gt;&lt;img src=\"https://blueberry-assets.oneclick.es/M4_G_17a_2.svg\" alt=\"\" tabindex=\"0\"&gt;&lt;/img&gt;&lt;div class=\"lemo-graphie-container\" style=\"position: absolute;top: 0;left: 0;width: 100%;height: 100%;\"&gt;&lt;div class=\"lemo-graphie\" style=\"position: relative; width: 100%; height: 100%;\"&gt;&lt;span class=\"lemo-graphie-label\" style=\"position: absolute; left: 65%; top: 45%; transform:rotate(70deg);\"&gt;{{T2}} cm&lt;/span&gt;&lt;span class=\"lemo-graphie-label\" style=\"position: absolute; left: 44%; top: 91%;\"&gt;{{T1}} cm&lt;/span&gt;&lt;/div&gt;&lt;/div&gt;&lt;/div&gt;&lt;/div&gt;","hint":"&lt;p&gt;O perímetro de um polígono é obtido somando-se as medidas de todos os seus lados.&lt;/p&gt;","feedback":"&lt;p&gt;O perímetro de um polígono é obtido somando-se as medidas de todos os seus lados.&lt;/p&gt;","seed":{"parameters":[{"name":"Q1","label":null,"list":[1,2,3,4,5]}],"calculated":[{"name":"T1","label":"{{function}}","function":"2*{{Q1}}","temp":true},{"name":"T2","label":"{{function}}","function":"3*{{Q1}}","temp":true},{"name":"T3","label":"{{function}}","function":"8*{{Q1}}","temp":true},{"name":"T4","label":"{{function}}","function":"5*{{Q1}}","temp":true},{"name":"T5","label":"{{function}}","function":"7*{{Q1}}","temp":true},{"name":"A1","label":"{{T1}} + {{T2}} + {{T2}} = {{T3}} cm"},{"name":"A2","label":"{{T1}} + {{T2}} + {{T2}} = {{T4}} cm","incorrect":true},{"name":"A3","label":"{{T1}} + {{T1}} + {{T2}} = {{T5}} cm","incorrect":true},{"name":"A4","label":"{{T1}} + {{T2}} + {{T2}} = {{T5}} cm","incorrect":true}],"uniques":true},"algorithm":{"name":"trueFalse","template":"Multiple choice – standard","params":{"countCorrect":1,"countIncorrect":2,"showCheckIcon":true}}}</v>
      </c>
      <c r="AA564" s="11" t="s">
        <v>2858</v>
      </c>
      <c r="AB564" s="14" t="str">
        <f t="shared" si="2"/>
        <v>M4-G-17a-I-2</v>
      </c>
      <c r="AC564" s="14" t="str">
        <f t="shared" si="3"/>
        <v>M4-G-17a-I-2-BR</v>
      </c>
      <c r="AD564" s="7" t="s">
        <v>261</v>
      </c>
      <c r="AE564" s="16"/>
      <c r="AF564" s="16" t="s">
        <v>46</v>
      </c>
      <c r="AG564" s="16"/>
    </row>
    <row r="565" ht="75.0" customHeight="1">
      <c r="A565" s="9" t="s">
        <v>2847</v>
      </c>
      <c r="B565" s="12" t="s">
        <v>2848</v>
      </c>
      <c r="C565" s="16" t="s">
        <v>34</v>
      </c>
      <c r="D565" s="10" t="s">
        <v>35</v>
      </c>
      <c r="E565" s="9"/>
      <c r="F565" s="12" t="s">
        <v>2859</v>
      </c>
      <c r="G565" s="8"/>
      <c r="H565" s="12"/>
      <c r="I565" s="9" t="s">
        <v>2850</v>
      </c>
      <c r="J565" s="9" t="s">
        <v>391</v>
      </c>
      <c r="K565" s="12" t="s">
        <v>2860</v>
      </c>
      <c r="L565" s="12" t="s">
        <v>2861</v>
      </c>
      <c r="M565" s="16" t="s">
        <v>41</v>
      </c>
      <c r="N565" s="12" t="s">
        <v>2853</v>
      </c>
      <c r="O565" s="12" t="s">
        <v>2853</v>
      </c>
      <c r="P565" s="23"/>
      <c r="Q565" s="16"/>
      <c r="R565" s="23"/>
      <c r="S565" s="23"/>
      <c r="T565" s="23"/>
      <c r="U565" s="23"/>
      <c r="V565" s="23"/>
      <c r="W565" s="23"/>
      <c r="X565" s="16"/>
      <c r="Y565" s="9" t="s">
        <v>2604</v>
      </c>
      <c r="Z565" s="13" t="str">
        <f t="shared" si="1"/>
        <v>{"id":"M4-G-17a-I-3-BR","stimulus":"&lt;p&gt;Qual é o perímetro desse quadrado?&lt;/p&gt;&lt;div style=\"display:flex; justify-content:center;\"&gt;&lt;div class=\"lemo-fixed-to-responsive\" style=\"max-width: 250px;max-height: 250px;position: relative;width: 100%;display: inline-block;\"&gt;&lt;img src=\"https://blueberry-assets.oneclick.es/M4_G_17a_3.svg\" alt=\"\" tabindex=\"0\"&gt;&lt;/img&gt;&lt;div class=\"lemo-graphie-container\" style=\"position: absolute;top: 0;left: 0;width: 100%;height: 100%;\"&gt;&lt;div class=\"lemo-graphie\" style=\"position: relative; width: 100%; height: 100%;\"&gt;&lt;span class=\"lemo-graphie-label\" style=\"position: absolute; left: 44%; top: 8%;\"&gt;{{Q1}} cm&lt;/span&gt;&lt;/div&gt;&lt;/div&gt;&lt;/div&gt;&lt;/div&gt;","hint":"&lt;p&gt;O perímetro de um polígono é obtido somando-se as medidas de todos os seus lados.&lt;/p&gt;","feedback":"&lt;p&gt;O perímetro de um polígono é obtido somando-se as medidas de todos os seus lados.&lt;/p&gt;","seed":{"parameters":[{"name":"Q1","label":null,"min":2,"max":8,"step":1}],"calculated":[{"name":"T1","label":"{{function}}","function":"4*{{Q1}}","temp":true},{"name":"T2","label":"{{function}}","function":"3*{{Q1}}","temp":true},{"name":"T3","label":"{{function}}","function":"5*{{Q1}}","temp":true},{"name":"A1","label":"{{Q1}} + {{Q1}} + {{Q1}} + {{Q1}} = {{T1}} cm"},{"name":"A2","label":"{{Q1}} + {{Q1}} + {{Q1}} = {{T2}} cm","incorrect":true},{"name":"A3","label":"{{Q1}} + {{Q1}} + {{Q1}} + {{Q1}} + {{Q1}} = {{T3}} cm","incorrect":true},{"name":"A4","label":"{{Q1}} + {{Q1}} + {{Q1}} + {{Q1}} = {{T2}} cm","incorrect":true}],"uniques":true},"algorithm":{"name":"trueFalse","template":"Multiple choice – standard","params":{"countCorrect":1,"countIncorrect":2,"showCheckIcon":true}}}</v>
      </c>
      <c r="AA565" s="11" t="s">
        <v>2862</v>
      </c>
      <c r="AB565" s="14" t="str">
        <f t="shared" si="2"/>
        <v>M4-G-17a-I-3</v>
      </c>
      <c r="AC565" s="14" t="str">
        <f t="shared" si="3"/>
        <v>M4-G-17a-I-3-BR</v>
      </c>
      <c r="AD565" s="7" t="s">
        <v>261</v>
      </c>
      <c r="AE565" s="16"/>
      <c r="AF565" s="16" t="s">
        <v>46</v>
      </c>
      <c r="AG565" s="16"/>
    </row>
    <row r="566" ht="75.0" customHeight="1">
      <c r="A566" s="9" t="s">
        <v>2847</v>
      </c>
      <c r="B566" s="12" t="s">
        <v>2848</v>
      </c>
      <c r="C566" s="16" t="s">
        <v>48</v>
      </c>
      <c r="D566" s="10" t="s">
        <v>35</v>
      </c>
      <c r="E566" s="9"/>
      <c r="F566" s="12" t="s">
        <v>2863</v>
      </c>
      <c r="G566" s="12" t="s">
        <v>2864</v>
      </c>
      <c r="H566" s="12"/>
      <c r="I566" s="9" t="s">
        <v>2850</v>
      </c>
      <c r="J566" s="9" t="s">
        <v>92</v>
      </c>
      <c r="K566" s="11" t="s">
        <v>2865</v>
      </c>
      <c r="L566" s="12" t="s">
        <v>2866</v>
      </c>
      <c r="M566" s="16" t="s">
        <v>367</v>
      </c>
      <c r="N566" s="21"/>
      <c r="O566" s="21"/>
      <c r="P566" s="23"/>
      <c r="Q566" s="16"/>
      <c r="R566" s="23"/>
      <c r="S566" s="24" t="s">
        <v>2867</v>
      </c>
      <c r="T566" s="24" t="s">
        <v>2868</v>
      </c>
      <c r="U566" s="24" t="s">
        <v>2869</v>
      </c>
      <c r="V566" s="24" t="s">
        <v>2870</v>
      </c>
      <c r="W566" s="23"/>
      <c r="X566" s="16"/>
      <c r="Y566" s="9" t="s">
        <v>2604</v>
      </c>
      <c r="Z566" s="13" t="str">
        <f t="shared" si="1"/>
        <v>{"id":"M4-G-17a-E-1-BR","seed":{"parameters":[{"name":"Q1","label":null,"min":2,"max":12,"step":1}],"uniques":true},"scaffolding":[{"id":"step-0","stimulus":"&lt;p&gt;Calcule o perímetro do losango.&lt;/p&gt;&lt;div style=\"display:flex; justify-content:center;\";&gt;&lt;div class=\"lemo-fixed-to-responsive\" style=\"max-width: 300px;max-height: 300px;position: relative;width: 100%;display: inline-block;\"&gt;&lt;img src=\"https://blueberry-assets.oneclick.es/M4_G_17a_4.svg\" alt=\"\" tabindex=\"0\"&gt;&lt;/img&gt;&lt;div class=\"lemo-graphie-container\" style=\"position: absolute;top: 0;left: 0;width: 100%;height: 100%;\"&gt;&lt;div class=\"lemo-graphie\" style=\"position: relative; width: 100%; height: 100%;\"&gt;&lt;span class=\"lemo-graphie-label\" style=\"position: absolute; left: 67%; top: 10%; transform:rotate(30deg);\"&gt;{{Q1}} cm&lt;/span&gt;&lt;/div&gt;&lt;/div&gt;&lt;/div&gt;&lt;/div&gt;","template":"&lt;p&gt;O perímetro mede {{response}} cm.&lt;/p&gt;","seed":{"parameters":[],"calculated":[{"name":"0-A1","label":"{{function}}","function":"4*{{Q1}}"}]},"algorithm":{"name":"calculateOperation","params":{"method":"equivLiteral","keyboard":"NUMERICAL"}}},{"id":"step-1","stimulus":"&lt;p&gt;Qual o comprimento de um lado do losango?&lt;/p&gt;","template":"&lt;p&gt;Cada lado mede {{response}} cm.&lt;/p&gt;","seed":{"parameters":[],"calculated":[{"name":"1-A1","label":"{{function}}","function":"{{Q1}}"}]},"algorithm":{"name":"calculateOperation","params":{"method":"equivLiteral","keyboard":"NUMERICAL"}}},{"id":"step-2","stimulus":"&lt;p&gt;O que precisa ser calculado?&lt;/p&gt;","seed":{"calculated":[{"name":"2-A1","label":"&lt;p&gt;O perímetro do losango.&lt;/p&gt;"},{"name":"2-A2","label":"&lt;p&gt;A área do losango.&lt;/p&gt;","incorrect":true},{"name":"2-A3","label":"&lt;p&gt;O lado maior do losango.&lt;/p&gt;","incorrect":true}]},"algorithm":{"name":"trueFalse","template":"Multiple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losango.&lt;/p&gt;","template":"&lt;p style=\"text-align: center\"&gt;Perímetro = {{Q1}} + {{Q1}} + {{Q1}} + {{Q1}} = {{response}} cm&lt;/p&gt;","seed":{"calculated":[{"name":"4-A1","label":"{{function}}","function":"4*{{Q1}}"}]},"algorithm":{"name":"calculateOperation","params":{"method":"equivLiteral","keyboard":"NUMERICAL"}}}]}</v>
      </c>
      <c r="AA566" s="11" t="s">
        <v>2871</v>
      </c>
      <c r="AB566" s="14" t="str">
        <f t="shared" si="2"/>
        <v>M4-G-17a-E-1</v>
      </c>
      <c r="AC566" s="14" t="str">
        <f t="shared" si="3"/>
        <v>M4-G-17a-E-1-BR</v>
      </c>
      <c r="AD566" s="7" t="s">
        <v>261</v>
      </c>
      <c r="AE566" s="16"/>
      <c r="AF566" s="16" t="s">
        <v>46</v>
      </c>
      <c r="AG566" s="16"/>
    </row>
    <row r="567" ht="75.0" customHeight="1">
      <c r="A567" s="9" t="s">
        <v>2847</v>
      </c>
      <c r="B567" s="12" t="s">
        <v>2848</v>
      </c>
      <c r="C567" s="16" t="s">
        <v>48</v>
      </c>
      <c r="D567" s="10" t="s">
        <v>35</v>
      </c>
      <c r="E567" s="9"/>
      <c r="F567" s="12" t="s">
        <v>2872</v>
      </c>
      <c r="G567" s="8" t="s">
        <v>2864</v>
      </c>
      <c r="H567" s="12"/>
      <c r="I567" s="9" t="s">
        <v>2850</v>
      </c>
      <c r="J567" s="9" t="s">
        <v>92</v>
      </c>
      <c r="K567" s="11" t="s">
        <v>2873</v>
      </c>
      <c r="L567" s="12" t="s">
        <v>2874</v>
      </c>
      <c r="M567" s="16" t="s">
        <v>367</v>
      </c>
      <c r="N567" s="21"/>
      <c r="O567" s="21"/>
      <c r="P567" s="23"/>
      <c r="Q567" s="16"/>
      <c r="R567" s="23"/>
      <c r="S567" s="24" t="s">
        <v>2875</v>
      </c>
      <c r="T567" s="24" t="s">
        <v>2876</v>
      </c>
      <c r="U567" s="24" t="s">
        <v>2869</v>
      </c>
      <c r="V567" s="11" t="s">
        <v>2877</v>
      </c>
      <c r="W567" s="23"/>
      <c r="X567" s="16"/>
      <c r="Y567" s="9" t="s">
        <v>2604</v>
      </c>
      <c r="Z567" s="13" t="str">
        <f t="shared" si="1"/>
        <v>{"id":"M4-G-17a-E-2-BR","seed":{"parameters":[{"name":"Q1","label":null,"list":[2,3,4,5,6]},{"name":"Q2","label":null,"list":[0,1,2]}],"uniques":true},"scaffolding":[{"id":"step-0","stimulus":"&lt;p&gt;Calcule o perímetro do retângulo.&lt;/p&gt;&lt;div style=\"display:flex; justify-content:center;\";&gt;&lt;div class=\"lemo-fixed-to-responsive\" style=\"max-width: 300px;max-height: 300px;position: relative;width: 100%;display: inline-block;\"&gt;&lt;img src=\"https://blueberry-assets.oneclick.es/M3_G_11a_4.svg\" alt=\"\" tabindex=\"0\"&gt;&lt;/img&gt;&lt;div class=\"lemo-graphie-container\" style=\"position: absolute;top: 0;left: 0;width: 100%;height: 100%;\"&gt;&lt;div class=\"lemo-graphie\" style=\"position: relative; width: 100%; height: 100%;\"&gt;&lt;span class=\"lemo-graphie-label\" style=\"position: absolute; left: -2%; top: 42%; transform:rotate(-90deg);\"&gt;{{Q1}} cm&lt;/span&gt;&lt;span class=\"lemo-graphie-label\" style=\"position: absolute; left: 45%; top: 6%;\"&gt;{{T1}} cm&lt;/span&gt;&lt;/div&gt;&lt;/div&gt;&lt;/div&gt;&lt;/div&gt;","template":"&lt;p&gt;O perímetro mede {{response}} cm.&lt;/p&gt;","seed":{"parameters":[],"calculated":[{"name":"T1","label":"{{function}}","function":"{{Q1}}*2-1+{{Q2}}","temp":true},{"name":"0-A1","label":"{{function}}","function":"{{T1}}*2+{{Q1}}*2"}]},"algorithm":{"name":"calculateOperation","params":{"method":"equivLiteral","keyboard":"NUMERICAL"}}},{"id":"step-1","stimulus":"&lt;p&gt;Qual é a medida da base e da altura desse retângulo?&lt;/p&gt;","template":"&lt;p&gt;Base = {{response}} cm&lt;/p&gt;&lt;p&gt;Altura = {{response}} cm&lt;/p&gt;","seed":{"parameters":[],"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retângulo.&lt;/p&gt;","template":"&lt;p style=\"text-align: center\"&gt;Perímetro = {{T1}} + {{Q1}} + {{T1}} + {{Q1}} = {{response}} cm&lt;/p&gt;","seed":{"calculated":[{"name":"T1","label":"{{function}}","function":"{{Q1}}*2-1+{{Q2}}","temp":true},{"name":"4-A1","label":"{{function}}","function":"{{T1}}*2+{{Q1}}*2"}]},"algorithm":{"name":"calculateOperation","params":{"method":"equivLiteral","keyboard":"NUMERICAL"}}}]}</v>
      </c>
      <c r="AA567" s="11" t="s">
        <v>2878</v>
      </c>
      <c r="AB567" s="14" t="str">
        <f t="shared" si="2"/>
        <v>M4-G-17a-E-2</v>
      </c>
      <c r="AC567" s="14" t="str">
        <f t="shared" si="3"/>
        <v>M4-G-17a-E-2-BR</v>
      </c>
      <c r="AD567" s="7" t="s">
        <v>261</v>
      </c>
      <c r="AE567" s="16"/>
      <c r="AF567" s="16" t="s">
        <v>46</v>
      </c>
      <c r="AG567" s="16"/>
    </row>
    <row r="568" ht="75.0" customHeight="1">
      <c r="A568" s="9" t="s">
        <v>2847</v>
      </c>
      <c r="B568" s="12" t="s">
        <v>2848</v>
      </c>
      <c r="C568" s="16" t="s">
        <v>48</v>
      </c>
      <c r="D568" s="10" t="s">
        <v>35</v>
      </c>
      <c r="E568" s="9"/>
      <c r="F568" s="12" t="s">
        <v>2879</v>
      </c>
      <c r="G568" s="12" t="s">
        <v>2864</v>
      </c>
      <c r="H568" s="12"/>
      <c r="I568" s="9" t="s">
        <v>2850</v>
      </c>
      <c r="J568" s="9" t="s">
        <v>92</v>
      </c>
      <c r="K568" s="12" t="s">
        <v>2880</v>
      </c>
      <c r="L568" s="12" t="s">
        <v>2881</v>
      </c>
      <c r="M568" s="16" t="s">
        <v>367</v>
      </c>
      <c r="N568" s="21"/>
      <c r="O568" s="21"/>
      <c r="P568" s="23"/>
      <c r="Q568" s="16"/>
      <c r="R568" s="23"/>
      <c r="S568" s="24" t="s">
        <v>2882</v>
      </c>
      <c r="T568" s="24" t="s">
        <v>2869</v>
      </c>
      <c r="U568" s="24" t="s">
        <v>2883</v>
      </c>
      <c r="V568" s="23"/>
      <c r="W568" s="23"/>
      <c r="X568" s="16"/>
      <c r="Y568" s="9" t="s">
        <v>2604</v>
      </c>
      <c r="Z568" s="13" t="str">
        <f t="shared" si="1"/>
        <v>{"id":"M4-G-17a-E-3-BR","seed":{"parameters":[{"name":"Q1","label":null,"list":[2,3,4,5,6,7,8]}],"uniques":true},"scaffolding":[{"id":"step-0","stimulus":"&lt;p&gt;Calcule o perímetro do trapézio.&lt;/p&gt;&lt;div style=\"display:flex; justify-content:center;\";&gt;&lt;div class=\"lemo-fixed-to-responsive\" style=\"max-width: 300px;max-height: 300px;position: relative;width: 100%;display: inline-block;\"&gt;&lt;img src=\"https://blueberry-assets.oneclick.es/M4_G_17a_6.svg\" alt=\"\" tabindex=\"0\"&gt;&lt;/img&gt;&lt;div class=\"lemo-graphie-container\" style=\"position: absolute;top: 0;left: 0;width: 100%;height: 100%;\"&gt;&lt;div class=\"lemo-graphie\" style=\"position: relative; width: 100%; height: 100%;\"&gt;&lt;span class=\"lemo-graphie-label\" style=\"position: absolute; left: -3%; top: 42%; transform:rotate(-90deg);\"&gt;{{T1}} cm&lt;/span&gt;&lt;span class=\"lemo-graphie-label\" style=\"position: absolute; left: 20%; top: 14%;\"&gt;{{T1}} cm&lt;/span&gt;&lt;span class=\"lemo-graphie-label\" style=\"position: absolute; left: 64%; top: 40%; transform:rotate(45deg);\"&gt;{{T3}} cm&lt;/span&gt;&lt;span class=\"lemo-graphie-label\" style=\"position: absolute; left: 35%; top: 73%;\"&gt;{{T2}} cm&lt;/span&gt;&lt;/div&gt;&lt;/div&gt;&lt;/div&gt;&lt;/div&gt;","template":"&lt;p&gt;O perímetro mede {{response}} cm.&lt;/p&gt;","seed":{"parameters":[],"calculated":[{"name":"T1","label":"{{function}}","function":"2*{{Q1}}","temp":true},{"name":"T2","label":"{{function}}","function":"3*{{Q1}}","temp":true},{"name":"T3","label":"{{function}}","function":"math.round({{Q1}}*2.23)","temp":true},{"name":"0-A1","label":"{{function}}","function":"{{Q1}}*7+{{T3}}"}]},"algorithm":{"name":"calculateOperation","params":{"method":"equivLiteral","keyboard":"NUMERICAL"}}},{"id":"step-1","stimulus":"&lt;p&gt;O que precisa ser calculado?&lt;/p&gt;","seed":{"calculated":[{"name":"1-A1","label":"&lt;p&gt;O perímetro do trapézio.&lt;/p&gt;"},{"name":"1-A2","label":"&lt;p&gt;A área do trapézio.&lt;/p&gt;","incorrect":true},{"name":"1-A3","label":"&lt;p&gt;O lado maior do trapézio.&lt;/p&gt;","incorrect":true}]},"algorithm":{"name":"trueFalse","template":"Multiple choice – standard"}},{"id":"step-2","stimulus":"&lt;p&gt;Como se calcula o perímetro de um polígono?&lt;/p&gt;","seed":{"calculated":[{"name":"2-A1","label":"&lt;p&gt;Somando o comprimento de todos os seus lados.&lt;/p&gt;"},{"name":"2-A2","label":"&lt;p&gt;Multiplicando o comprimento de todos os seus lados.&lt;/p&gt;","incorrect":true},{"name":"2-A3","label":"&lt;p&gt;Dividindo o comprimento de todos os seus lados.&lt;/p&gt;","incorrect":true}]},"algorithm":{"name":"trueFalse","template":"Multiple choice – standard"}},{"id":"step-3","stimulus":"&lt;p&gt;Portanto, some os lados do trapézio.&lt;/p&gt;","template":"&lt;p style=\"text-align: center\"&gt;Perímetro = {{T1}} + {{T1}} + {{T2}} + {{T3}} = {{response}} cm&lt;/p&gt;","seed":{"calculated":[{"name":"T1","label":"{{function}}","function":"2*{{Q1}}","temp":true},{"name":"T2","label":"{{function}}","function":"3*{{Q1}}","temp":true},{"name":"T3","label":"{{function}}","function":"math.round({{Q1}}*2.23)","temp":true},{"name":"3-A1","label":"{{function}}","function":"{{Q1}}*7+{{T3}}"}]},"algorithm":{"name":"calculateOperation","params":{"method":"equivLiteral","keyboard":"NUMERICAL"}}}]}</v>
      </c>
      <c r="AA568" s="11" t="s">
        <v>2884</v>
      </c>
      <c r="AB568" s="14" t="str">
        <f t="shared" si="2"/>
        <v>M4-G-17a-E-3</v>
      </c>
      <c r="AC568" s="14" t="str">
        <f t="shared" si="3"/>
        <v>M4-G-17a-E-3-BR</v>
      </c>
      <c r="AD568" s="7" t="s">
        <v>261</v>
      </c>
      <c r="AE568" s="16"/>
      <c r="AF568" s="16" t="s">
        <v>46</v>
      </c>
      <c r="AG568" s="16"/>
    </row>
    <row r="569" ht="75.0" customHeight="1">
      <c r="A569" s="9" t="s">
        <v>2885</v>
      </c>
      <c r="B569" s="12" t="s">
        <v>2886</v>
      </c>
      <c r="C569" s="16" t="s">
        <v>34</v>
      </c>
      <c r="D569" s="10" t="s">
        <v>35</v>
      </c>
      <c r="E569" s="9"/>
      <c r="F569" s="12" t="s">
        <v>2887</v>
      </c>
      <c r="G569" s="12"/>
      <c r="H569" s="12"/>
      <c r="I569" s="9" t="s">
        <v>335</v>
      </c>
      <c r="J569" s="9" t="s">
        <v>391</v>
      </c>
      <c r="K569" s="12" t="s">
        <v>2888</v>
      </c>
      <c r="L569" s="12" t="s">
        <v>112</v>
      </c>
      <c r="M569" s="16" t="s">
        <v>41</v>
      </c>
      <c r="N569" s="11" t="s">
        <v>2889</v>
      </c>
      <c r="O569" s="11" t="s">
        <v>2890</v>
      </c>
      <c r="P569" s="23"/>
      <c r="Q569" s="16"/>
      <c r="R569" s="23"/>
      <c r="S569" s="23"/>
      <c r="T569" s="23"/>
      <c r="U569" s="23"/>
      <c r="V569" s="23"/>
      <c r="W569" s="23"/>
      <c r="X569" s="16"/>
      <c r="Y569" s="9" t="s">
        <v>2604</v>
      </c>
      <c r="Z569" s="13" t="str">
        <f t="shared" si="1"/>
        <v>{"id":"M4-G-10a-I-1-BR","stimulus":"&lt;p&gt;Selecione a área do seguinte quadrado.&lt;/p&gt;&lt;div style=\"display:flex; justify-content:center;\"&gt;&lt;img src=\"https://blueberry-assets.oneclick.es/M4_G_10a_1.svg\" width=\"300\"&gt;&lt;/img&gt;&lt;/div&gt;","hint":"&lt;p&gt;Para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quadradas&lt;/p&gt;","seed":{"parameters":[{"name":"Q1","label":null,"min":5,"max":16,"step":1},{"name":"Q2","label":null,"min":5,"max":16,"step":1}],"calculated":[{"name":"A1","label":"4 unidades quadradas"},{"name":"A2","label":"{{Q1}} unidades quadradas","incorrect":true},{"name":"A3","label":"{{Q2}} unidades quadradas","incorrect":true}],"uniques":true},"algorithm":{"name":"trueFalse","template":"Multiple choice – standard","params":{"countCorrect":1,"countIncorrect":2,"showCheckIcon":false,
            "columns": 3
        }
    }
}</v>
      </c>
      <c r="AA569" s="11" t="s">
        <v>2891</v>
      </c>
      <c r="AB569" s="14" t="str">
        <f t="shared" si="2"/>
        <v>M4-G-10a-I-1</v>
      </c>
      <c r="AC569" s="14" t="str">
        <f t="shared" si="3"/>
        <v>M4-G-10a-I-1-BR</v>
      </c>
      <c r="AD569" s="7" t="s">
        <v>261</v>
      </c>
      <c r="AE569" s="16"/>
      <c r="AF569" s="16" t="s">
        <v>46</v>
      </c>
      <c r="AG569" s="16"/>
    </row>
    <row r="570" ht="75.0" customHeight="1">
      <c r="A570" s="9" t="s">
        <v>2885</v>
      </c>
      <c r="B570" s="12" t="s">
        <v>2886</v>
      </c>
      <c r="C570" s="7" t="s">
        <v>34</v>
      </c>
      <c r="D570" s="10" t="s">
        <v>35</v>
      </c>
      <c r="E570" s="9"/>
      <c r="F570" s="12" t="s">
        <v>2892</v>
      </c>
      <c r="G570" s="12"/>
      <c r="H570" s="12"/>
      <c r="I570" s="9" t="s">
        <v>335</v>
      </c>
      <c r="J570" s="9" t="s">
        <v>391</v>
      </c>
      <c r="K570" s="12" t="s">
        <v>2893</v>
      </c>
      <c r="L570" s="12" t="s">
        <v>112</v>
      </c>
      <c r="M570" s="16" t="s">
        <v>41</v>
      </c>
      <c r="N570" s="11" t="s">
        <v>2889</v>
      </c>
      <c r="O570" s="11" t="s">
        <v>2894</v>
      </c>
      <c r="P570" s="23"/>
      <c r="Q570" s="16"/>
      <c r="R570" s="23"/>
      <c r="S570" s="23"/>
      <c r="T570" s="23"/>
      <c r="U570" s="23"/>
      <c r="V570" s="23"/>
      <c r="W570" s="23"/>
      <c r="X570" s="16"/>
      <c r="Y570" s="9" t="s">
        <v>2604</v>
      </c>
      <c r="Z570" s="13" t="str">
        <f t="shared" si="1"/>
        <v>{"id":"M4-G-10a-I-2-BR","stimulus":"&lt;p&gt;Selecione a área do seguinte quadrado.&lt;/p&gt;&lt;div style=\"display:flex; justify-content:center;\"&gt;&lt;img src=\"https://blueberry-assets.oneclick.es/M4_G_10a_2.svg\" width=\"300\"&gt;&lt;/img&gt;&lt;/div&gt;","hint":"&lt;p&gt;Para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quadradas&lt;/p&gt;","seed":{"parameters":[{"name":"Q1","label":null,"list":[4,5,6,7,8,10,11,12,13,14,15,16]},{"name":"Q2","label":null,"list":[4,5,6,7,8,10,11,12,13,14,15,16]}],"calculated":[{"name":"A1","label":"9 unidades quadradas"},{"name":"A2","label":"{{Q1}} unidades quadradas","incorrect":true},{"name":"A3","label":"{{Q2}} unidades quadradas","incorrect":true}],"uniques":true},"algorithm":{"name":"trueFalse","template":"Multiple choice – standard","params":{"countCorrect":1,"countIncorrect":2,"showCheckIcon":false,
            "columns": 3
        }
    }
}</v>
      </c>
      <c r="AA570" s="11" t="s">
        <v>2895</v>
      </c>
      <c r="AB570" s="14" t="str">
        <f t="shared" si="2"/>
        <v>M4-G-10a-I-2</v>
      </c>
      <c r="AC570" s="14" t="str">
        <f t="shared" si="3"/>
        <v>M4-G-10a-I-2-BR</v>
      </c>
      <c r="AD570" s="7" t="s">
        <v>261</v>
      </c>
      <c r="AE570" s="16"/>
      <c r="AF570" s="16" t="s">
        <v>46</v>
      </c>
      <c r="AG570" s="16"/>
    </row>
    <row r="571" ht="75.0" customHeight="1">
      <c r="A571" s="9" t="s">
        <v>2885</v>
      </c>
      <c r="B571" s="12" t="s">
        <v>2886</v>
      </c>
      <c r="C571" s="7" t="s">
        <v>34</v>
      </c>
      <c r="D571" s="10" t="s">
        <v>35</v>
      </c>
      <c r="E571" s="9"/>
      <c r="F571" s="12" t="s">
        <v>2896</v>
      </c>
      <c r="G571" s="12"/>
      <c r="H571" s="12"/>
      <c r="I571" s="9" t="s">
        <v>335</v>
      </c>
      <c r="J571" s="9" t="s">
        <v>391</v>
      </c>
      <c r="K571" s="12" t="s">
        <v>2897</v>
      </c>
      <c r="L571" s="12" t="s">
        <v>112</v>
      </c>
      <c r="M571" s="16" t="s">
        <v>41</v>
      </c>
      <c r="N571" s="11" t="s">
        <v>2889</v>
      </c>
      <c r="O571" s="11" t="s">
        <v>2898</v>
      </c>
      <c r="P571" s="23"/>
      <c r="Q571" s="16"/>
      <c r="R571" s="23"/>
      <c r="S571" s="23"/>
      <c r="T571" s="23"/>
      <c r="U571" s="23"/>
      <c r="V571" s="23"/>
      <c r="W571" s="23"/>
      <c r="X571" s="16"/>
      <c r="Y571" s="9" t="s">
        <v>2604</v>
      </c>
      <c r="Z571" s="13" t="str">
        <f t="shared" si="1"/>
        <v>{"id":"M4-G-10a-I-3-BR","stimulus":"&lt;p&gt;Selecione a área do seguinte quadrado.&lt;/p&gt;&lt;div style=\"display:flex; justify-content:center;\"&gt;&lt;img src=\"https://blueberry-assets.oneclick.es/M4_G_10a_3.svg\" width=\"300\"&gt;&lt;/img&gt;&lt;/div&gt;","hint":"&lt;p&gt;Para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quadradas&lt;/p&gt;","seed":{"parameters":[{"name":"Q1","label":null,"min":4,"max":15,"step":1},{"name":"Q2","label":null,"min":4,"max":15,"step":1}],"calculated":[{"name":"A1","label":"16 unidades quadradas"},{"name":"A2","label":"{{Q1}} unidades quadradas","incorrect":true},{"name":"A3","label":"{{Q2}} unidades quadradas","incorrect":true}],"uniques":true},"algorithm":{"name":"trueFalse","template":"Multiple choice – standard","params":{"countCorrect":1,"countIncorrect":2,"showCheckIcon":false,
            "columns": 3
        }
    }
}</v>
      </c>
      <c r="AA571" s="11" t="s">
        <v>2899</v>
      </c>
      <c r="AB571" s="14" t="str">
        <f t="shared" si="2"/>
        <v>M4-G-10a-I-3</v>
      </c>
      <c r="AC571" s="14" t="str">
        <f t="shared" si="3"/>
        <v>M4-G-10a-I-3-BR</v>
      </c>
      <c r="AD571" s="7" t="s">
        <v>261</v>
      </c>
      <c r="AE571" s="16"/>
      <c r="AF571" s="16" t="s">
        <v>46</v>
      </c>
      <c r="AG571" s="16"/>
    </row>
    <row r="572" ht="75.0" customHeight="1">
      <c r="A572" s="9" t="s">
        <v>2885</v>
      </c>
      <c r="B572" s="12" t="s">
        <v>2886</v>
      </c>
      <c r="C572" s="7" t="s">
        <v>48</v>
      </c>
      <c r="D572" s="10" t="s">
        <v>35</v>
      </c>
      <c r="E572" s="9"/>
      <c r="F572" s="12" t="s">
        <v>2900</v>
      </c>
      <c r="G572" s="8" t="s">
        <v>2901</v>
      </c>
      <c r="H572" s="12"/>
      <c r="I572" s="9" t="s">
        <v>335</v>
      </c>
      <c r="J572" s="9" t="s">
        <v>92</v>
      </c>
      <c r="K572" s="12" t="s">
        <v>112</v>
      </c>
      <c r="L572" s="8" t="s">
        <v>2902</v>
      </c>
      <c r="M572" s="16" t="s">
        <v>41</v>
      </c>
      <c r="N572" s="11" t="s">
        <v>2889</v>
      </c>
      <c r="O572" s="11" t="s">
        <v>2890</v>
      </c>
      <c r="P572" s="23"/>
      <c r="Q572" s="16"/>
      <c r="R572" s="23"/>
      <c r="S572" s="23"/>
      <c r="T572" s="23"/>
      <c r="U572" s="23"/>
      <c r="V572" s="23"/>
      <c r="W572" s="23"/>
      <c r="X572" s="16"/>
      <c r="Y572" s="9" t="s">
        <v>2604</v>
      </c>
      <c r="Z572" s="13" t="str">
        <f t="shared" si="1"/>
        <v>{"id":"M4-G-10a-E-1-BR","stimulus":"&lt;p&gt;Calcule a área do seguinte quadrado.&lt;/p&gt;&lt;div style=\"display:flex; justify-content:center;\"&gt;&lt;img src=\"https://blueberry-assets.oneclick.es/M4_G_10a_1.svg\"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quadradas&lt;/p&gt;","seed":{"parameters":[],"calculated":[{"name":"A1","label":"{{function}}","function":"4"}],"uniques":true},"algorithm":{"name":"calculateOperation","params":{"method":"equivLiteral","keyboard":"NUMERICAL"}}}</v>
      </c>
      <c r="AA572" s="11" t="s">
        <v>2903</v>
      </c>
      <c r="AB572" s="14" t="str">
        <f t="shared" si="2"/>
        <v>M4-G-10a-E-1</v>
      </c>
      <c r="AC572" s="14" t="str">
        <f t="shared" si="3"/>
        <v>M4-G-10a-E-1-BR</v>
      </c>
      <c r="AD572" s="7" t="s">
        <v>261</v>
      </c>
      <c r="AE572" s="16"/>
      <c r="AF572" s="16" t="s">
        <v>46</v>
      </c>
      <c r="AG572" s="16"/>
    </row>
    <row r="573" ht="75.0" customHeight="1">
      <c r="A573" s="9" t="s">
        <v>2885</v>
      </c>
      <c r="B573" s="12" t="s">
        <v>2886</v>
      </c>
      <c r="C573" s="7" t="s">
        <v>48</v>
      </c>
      <c r="D573" s="10" t="s">
        <v>35</v>
      </c>
      <c r="E573" s="9"/>
      <c r="F573" s="12" t="s">
        <v>2904</v>
      </c>
      <c r="G573" s="8" t="s">
        <v>2901</v>
      </c>
      <c r="H573" s="12"/>
      <c r="I573" s="9" t="s">
        <v>335</v>
      </c>
      <c r="J573" s="9" t="s">
        <v>92</v>
      </c>
      <c r="K573" s="12" t="s">
        <v>112</v>
      </c>
      <c r="L573" s="8" t="s">
        <v>2905</v>
      </c>
      <c r="M573" s="16" t="s">
        <v>41</v>
      </c>
      <c r="N573" s="11" t="s">
        <v>2889</v>
      </c>
      <c r="O573" s="11" t="s">
        <v>2894</v>
      </c>
      <c r="P573" s="23"/>
      <c r="Q573" s="16"/>
      <c r="R573" s="23"/>
      <c r="S573" s="23"/>
      <c r="T573" s="23"/>
      <c r="U573" s="23"/>
      <c r="V573" s="23"/>
      <c r="W573" s="23"/>
      <c r="X573" s="16"/>
      <c r="Y573" s="9" t="s">
        <v>2604</v>
      </c>
      <c r="Z573" s="13" t="str">
        <f t="shared" si="1"/>
        <v>{"id":"M4-G-10a-E-2-BR","stimulus":"&lt;p&gt;Calcule a área do seguinte quadrado.&lt;/p&gt;&lt;div style=\"display:flex; justify-content:center;\"&gt;&lt;img src=\"https://blueberry-assets.oneclick.es/M4_G_10a_2.svg\"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quadradas&lt;/p&gt;","seed":{"parameters":[],"calculated":[{"name":"A1","label":"{{function}}","function":"9"}],"uniques":true},"algorithm":{"name":"calculateOperation","params":{"method":"equivLiteral","keyboard":"NUMERICAL"}}}</v>
      </c>
      <c r="AA573" s="11" t="s">
        <v>2906</v>
      </c>
      <c r="AB573" s="14" t="str">
        <f t="shared" si="2"/>
        <v>M4-G-10a-E-2</v>
      </c>
      <c r="AC573" s="14" t="str">
        <f t="shared" si="3"/>
        <v>M4-G-10a-E-2-BR</v>
      </c>
      <c r="AD573" s="7" t="s">
        <v>261</v>
      </c>
      <c r="AE573" s="16"/>
      <c r="AF573" s="16" t="s">
        <v>46</v>
      </c>
      <c r="AG573" s="16"/>
    </row>
    <row r="574" ht="75.0" customHeight="1">
      <c r="A574" s="9" t="s">
        <v>2885</v>
      </c>
      <c r="B574" s="12" t="s">
        <v>2886</v>
      </c>
      <c r="C574" s="7" t="s">
        <v>48</v>
      </c>
      <c r="D574" s="10" t="s">
        <v>35</v>
      </c>
      <c r="E574" s="9"/>
      <c r="F574" s="12" t="s">
        <v>2907</v>
      </c>
      <c r="G574" s="8" t="s">
        <v>2901</v>
      </c>
      <c r="H574" s="12"/>
      <c r="I574" s="9" t="s">
        <v>335</v>
      </c>
      <c r="J574" s="9" t="s">
        <v>92</v>
      </c>
      <c r="K574" s="12" t="s">
        <v>112</v>
      </c>
      <c r="L574" s="8" t="s">
        <v>2908</v>
      </c>
      <c r="M574" s="16" t="s">
        <v>41</v>
      </c>
      <c r="N574" s="11" t="s">
        <v>2889</v>
      </c>
      <c r="O574" s="11" t="s">
        <v>2898</v>
      </c>
      <c r="P574" s="23"/>
      <c r="Q574" s="16"/>
      <c r="R574" s="23"/>
      <c r="S574" s="23"/>
      <c r="T574" s="23"/>
      <c r="U574" s="23"/>
      <c r="V574" s="23"/>
      <c r="W574" s="23"/>
      <c r="X574" s="16"/>
      <c r="Y574" s="9" t="s">
        <v>2604</v>
      </c>
      <c r="Z574" s="13" t="str">
        <f t="shared" si="1"/>
        <v>{"id":"M4-G-10a-E-3-BR","stimulus":"&lt;p&gt;Calcule a área do seguinte quadrado.&lt;/p&gt;&lt;div style=\"display:flex; justify-content:center;\"&gt;&lt;img src=\"https://blueberry-assets.oneclick.es/M4_G_10a_3.svg\"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quadradas&lt;/p&gt;","seed":{"parameters":[],"calculated":[{"name":"A1","label":"{{function}}","function":"16"}],"uniques":true},"algorithm":{"name":"calculateOperation","params":{"method":"equivLiteral","keyboard":"NUMERICAL"}}}</v>
      </c>
      <c r="AA574" s="11" t="s">
        <v>2909</v>
      </c>
      <c r="AB574" s="14" t="str">
        <f t="shared" si="2"/>
        <v>M4-G-10a-E-3</v>
      </c>
      <c r="AC574" s="14" t="str">
        <f t="shared" si="3"/>
        <v>M4-G-10a-E-3-BR</v>
      </c>
      <c r="AD574" s="7" t="s">
        <v>261</v>
      </c>
      <c r="AE574" s="16"/>
      <c r="AF574" s="16" t="s">
        <v>46</v>
      </c>
      <c r="AG574" s="16"/>
    </row>
    <row r="575" ht="75.0" customHeight="1">
      <c r="A575" s="9" t="s">
        <v>2910</v>
      </c>
      <c r="B575" s="12" t="s">
        <v>2911</v>
      </c>
      <c r="C575" s="16" t="s">
        <v>34</v>
      </c>
      <c r="D575" s="10" t="s">
        <v>35</v>
      </c>
      <c r="E575" s="9"/>
      <c r="F575" s="12" t="s">
        <v>2912</v>
      </c>
      <c r="G575" s="12"/>
      <c r="H575" s="12"/>
      <c r="I575" s="9" t="s">
        <v>335</v>
      </c>
      <c r="J575" s="9" t="s">
        <v>391</v>
      </c>
      <c r="K575" s="12" t="s">
        <v>2913</v>
      </c>
      <c r="L575" s="8" t="s">
        <v>112</v>
      </c>
      <c r="M575" s="16" t="s">
        <v>41</v>
      </c>
      <c r="N575" s="11" t="s">
        <v>2914</v>
      </c>
      <c r="O575" s="11" t="s">
        <v>2915</v>
      </c>
      <c r="P575" s="23"/>
      <c r="Q575" s="16"/>
      <c r="R575" s="23"/>
      <c r="S575" s="23"/>
      <c r="T575" s="23"/>
      <c r="U575" s="23"/>
      <c r="V575" s="23"/>
      <c r="W575" s="23"/>
      <c r="X575" s="16"/>
      <c r="Y575" s="9" t="s">
        <v>2604</v>
      </c>
      <c r="Z575" s="13" t="str">
        <f t="shared" si="1"/>
        <v>{"id":"M4-G-10b-I-1-BR","stimulus":"&lt;p&gt;Selecione a área deste retângulo.&lt;/p&gt;&lt;div style=\"display:flex; justify-content:center;\"&gt;&lt;img src=\"https://blueberry-assets.oneclick.es/M4_G_10b_1.svg\" width=\"300\"&gt;&lt;/img&gt;&lt;/div&gt;","hint":"&lt;p&gt;A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quadradas&lt;/p&gt;","seed":{"parameters":[{"name":"Q1","label":null,"list":[8,9,10,11,13,14,15,16,17,18,19,20]},{"name":"Q2","label":null,"list":[8,9,10,11,13,14,15,16,17,18,19,20]}],"calculated":[{"name":"A1","label":"12 unidades quadradas"},{"name":"A2","label":"{{Q1}} unidades quadradas","incorrect":true},{"name":"A3","label":"{{Q2}} unidades quadradas","incorrect":true}],"uniques":true},"algorithm":{"name":"trueFalse","template":"Multiple choice – standard","params":{"countCorrect":1,"countIncorrect":2,"showCheckIcon":false,
            "columns": 3
        }
    }
}</v>
      </c>
      <c r="AA575" s="11" t="s">
        <v>2916</v>
      </c>
      <c r="AB575" s="14" t="str">
        <f t="shared" si="2"/>
        <v>M4-G-10b-I-1</v>
      </c>
      <c r="AC575" s="14" t="str">
        <f t="shared" si="3"/>
        <v>M4-G-10b-I-1-BR</v>
      </c>
      <c r="AD575" s="7" t="s">
        <v>261</v>
      </c>
      <c r="AE575" s="16"/>
      <c r="AF575" s="16" t="s">
        <v>46</v>
      </c>
      <c r="AG575" s="16"/>
    </row>
    <row r="576" ht="75.0" customHeight="1">
      <c r="A576" s="9" t="s">
        <v>2910</v>
      </c>
      <c r="B576" s="12" t="s">
        <v>2911</v>
      </c>
      <c r="C576" s="7" t="s">
        <v>34</v>
      </c>
      <c r="D576" s="10" t="s">
        <v>35</v>
      </c>
      <c r="E576" s="9"/>
      <c r="F576" s="12" t="s">
        <v>2917</v>
      </c>
      <c r="G576" s="12"/>
      <c r="H576" s="12"/>
      <c r="I576" s="9" t="s">
        <v>335</v>
      </c>
      <c r="J576" s="9" t="s">
        <v>391</v>
      </c>
      <c r="K576" s="12" t="s">
        <v>2918</v>
      </c>
      <c r="L576" s="8" t="s">
        <v>112</v>
      </c>
      <c r="M576" s="16" t="s">
        <v>41</v>
      </c>
      <c r="N576" s="11" t="s">
        <v>2914</v>
      </c>
      <c r="O576" s="11" t="s">
        <v>2919</v>
      </c>
      <c r="P576" s="23"/>
      <c r="Q576" s="16"/>
      <c r="R576" s="23"/>
      <c r="S576" s="23"/>
      <c r="T576" s="23"/>
      <c r="U576" s="23"/>
      <c r="V576" s="23"/>
      <c r="W576" s="23"/>
      <c r="X576" s="16"/>
      <c r="Y576" s="9" t="s">
        <v>2604</v>
      </c>
      <c r="Z576" s="13" t="str">
        <f t="shared" si="1"/>
        <v>{"id":"M4-G-10b-I-2-BR","stimulus":"&lt;p&gt;Selecione a área deste retângulo.&lt;/p&gt;&lt;div style=\"display:flex; justify-content:center;\"&gt;&lt;img src=\"https://blueberry-assets.oneclick.es/M4_G_10b_2.svg\" width=\"300\"&gt;&lt;/img&gt;&lt;/div&gt;","hint":"&lt;p&gt;A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quadradas&lt;/p&gt;","seed":{"parameters":[{"name":"Q1","label":null,"list":[8,9,11,12,13,14,15,16,17,18,19,20]},{"name":"Q2","label":null,"list":[8,9,11,12,13,14,15,16,17,18,19,20]}],"calculated":[{"name":"A1","label":"10 unidades quadradas"},{"name":"A2","label":"{{Q1}} unidades quadradas","incorrect":true},{"name":"A3","label":"{{Q2}} unidades quadradas","incorrect":true}],"uniques":true},"algorithm":{"name":"trueFalse","template":"Multiple choice – standard","params":{"countCorrect":1,"countIncorrect":2,"showCheckIcon":false,
            "columns": 3
        }
    }
}</v>
      </c>
      <c r="AA576" s="11" t="s">
        <v>2920</v>
      </c>
      <c r="AB576" s="14" t="str">
        <f t="shared" si="2"/>
        <v>M4-G-10b-I-2</v>
      </c>
      <c r="AC576" s="14" t="str">
        <f t="shared" si="3"/>
        <v>M4-G-10b-I-2-BR</v>
      </c>
      <c r="AD576" s="7" t="s">
        <v>261</v>
      </c>
      <c r="AE576" s="16"/>
      <c r="AF576" s="16" t="s">
        <v>46</v>
      </c>
      <c r="AG576" s="16"/>
    </row>
    <row r="577" ht="75.0" customHeight="1">
      <c r="A577" s="9" t="s">
        <v>2910</v>
      </c>
      <c r="B577" s="12" t="s">
        <v>2911</v>
      </c>
      <c r="C577" s="7" t="s">
        <v>34</v>
      </c>
      <c r="D577" s="10" t="s">
        <v>35</v>
      </c>
      <c r="E577" s="9"/>
      <c r="F577" s="12" t="s">
        <v>2921</v>
      </c>
      <c r="G577" s="12"/>
      <c r="H577" s="12"/>
      <c r="I577" s="9" t="s">
        <v>335</v>
      </c>
      <c r="J577" s="9" t="s">
        <v>391</v>
      </c>
      <c r="K577" s="12" t="s">
        <v>2922</v>
      </c>
      <c r="L577" s="8" t="s">
        <v>112</v>
      </c>
      <c r="M577" s="16" t="s">
        <v>41</v>
      </c>
      <c r="N577" s="11" t="s">
        <v>2914</v>
      </c>
      <c r="O577" s="11" t="s">
        <v>2923</v>
      </c>
      <c r="P577" s="23"/>
      <c r="Q577" s="16"/>
      <c r="R577" s="23"/>
      <c r="S577" s="23"/>
      <c r="T577" s="23"/>
      <c r="U577" s="23"/>
      <c r="V577" s="23"/>
      <c r="W577" s="23"/>
      <c r="X577" s="16"/>
      <c r="Y577" s="9" t="s">
        <v>2604</v>
      </c>
      <c r="Z577" s="13" t="str">
        <f t="shared" si="1"/>
        <v>{"id":"M4-G-10b-I-3-BR","stimulus":"&lt;p&gt;Selecione a área do seguinte retângulo.&lt;/p&gt;&lt;div style=\"display:flex; justify-content:center;\"&gt;&lt;img src=\"https://blueberry-assets.oneclick.es/M4_G_10b_3.svg\" width=\"300\"&gt;&lt;/img&gt;&lt;/div&gt;","hint":"&lt;p&gt;A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quadradas&lt;/p&gt;","seed":{"parameters":[{"name":"Q1","label":null,"list":[8,9,10,11,12,13,14,15,16,17,19,20]},{"name":"Q2","label":null,"list":[8,9,10,11,12,13,14,15,16,17,19,20]}],"calculated":[{"name":"A1","label":"18 unidades quadradas"},{"name":"A2","label":"{{Q1}} unidades quadradas","incorrect":true},{"name":"A3","label":"{{Q2}} unidades quadradas","incorrect":true}],"uniques":true},"algorithm":{"name":"trueFalse","template":"Multiple choice – standard","params":{"countCorrect":1,"countIncorrect":2,"showCheckIcon":false,
            "columns": 3
        }
    }
}</v>
      </c>
      <c r="AA577" s="11" t="s">
        <v>2924</v>
      </c>
      <c r="AB577" s="14" t="str">
        <f t="shared" si="2"/>
        <v>M4-G-10b-I-3</v>
      </c>
      <c r="AC577" s="14" t="str">
        <f t="shared" si="3"/>
        <v>M4-G-10b-I-3-BR</v>
      </c>
      <c r="AD577" s="7" t="s">
        <v>261</v>
      </c>
      <c r="AE577" s="16"/>
      <c r="AF577" s="16" t="s">
        <v>46</v>
      </c>
      <c r="AG577" s="16"/>
    </row>
    <row r="578" ht="75.0" customHeight="1">
      <c r="A578" s="9" t="s">
        <v>2910</v>
      </c>
      <c r="B578" s="12" t="s">
        <v>2911</v>
      </c>
      <c r="C578" s="7" t="s">
        <v>48</v>
      </c>
      <c r="D578" s="10" t="s">
        <v>35</v>
      </c>
      <c r="E578" s="9"/>
      <c r="F578" s="11" t="s">
        <v>2925</v>
      </c>
      <c r="G578" s="8" t="s">
        <v>2901</v>
      </c>
      <c r="H578" s="12"/>
      <c r="I578" s="9" t="s">
        <v>335</v>
      </c>
      <c r="J578" s="9" t="s">
        <v>92</v>
      </c>
      <c r="K578" s="12" t="s">
        <v>112</v>
      </c>
      <c r="L578" s="8" t="s">
        <v>2926</v>
      </c>
      <c r="M578" s="16" t="s">
        <v>41</v>
      </c>
      <c r="N578" s="11" t="s">
        <v>2914</v>
      </c>
      <c r="O578" s="11" t="s">
        <v>2915</v>
      </c>
      <c r="P578" s="23"/>
      <c r="Q578" s="16"/>
      <c r="R578" s="23"/>
      <c r="S578" s="23"/>
      <c r="T578" s="23"/>
      <c r="U578" s="23"/>
      <c r="V578" s="23"/>
      <c r="W578" s="23"/>
      <c r="X578" s="16"/>
      <c r="Y578" s="9" t="s">
        <v>2604</v>
      </c>
      <c r="Z578" s="13" t="str">
        <f t="shared" si="1"/>
        <v>{"id":"M4-G-10b-E-1-BR","stimulus":"&lt;p&gt;Qual é a área desse retângulo? Calcule.&lt;/p&gt;&lt;div style=\"display:flex; justify-content:center;\"&gt;&lt;img src=\"https://blueberry-assets.oneclick.es/M4_G_10b_1.svg\"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quadradas&lt;/p&gt;","seed":{"parameters":[],"calculated":[{"name":"A1","label":"{{function}}","function":"12"}],"uniques":true},"algorithm":{"name":"calculateOperation","params":{"method":"equivLiteral","keyboard":"NUMERICAL"}}}</v>
      </c>
      <c r="AA578" s="11" t="s">
        <v>2927</v>
      </c>
      <c r="AB578" s="14" t="str">
        <f t="shared" si="2"/>
        <v>M4-G-10b-E-1</v>
      </c>
      <c r="AC578" s="14" t="str">
        <f t="shared" si="3"/>
        <v>M4-G-10b-E-1-BR</v>
      </c>
      <c r="AD578" s="7" t="s">
        <v>261</v>
      </c>
      <c r="AE578" s="16"/>
      <c r="AF578" s="16" t="s">
        <v>46</v>
      </c>
      <c r="AG578" s="16"/>
    </row>
    <row r="579" ht="75.0" customHeight="1">
      <c r="A579" s="9" t="s">
        <v>2910</v>
      </c>
      <c r="B579" s="12" t="s">
        <v>2911</v>
      </c>
      <c r="C579" s="7" t="s">
        <v>48</v>
      </c>
      <c r="D579" s="10" t="s">
        <v>35</v>
      </c>
      <c r="E579" s="9"/>
      <c r="F579" s="11" t="s">
        <v>2928</v>
      </c>
      <c r="G579" s="8" t="s">
        <v>2901</v>
      </c>
      <c r="H579" s="12"/>
      <c r="I579" s="9" t="s">
        <v>335</v>
      </c>
      <c r="J579" s="9" t="s">
        <v>92</v>
      </c>
      <c r="K579" s="12" t="s">
        <v>112</v>
      </c>
      <c r="L579" s="8" t="s">
        <v>2929</v>
      </c>
      <c r="M579" s="16" t="s">
        <v>41</v>
      </c>
      <c r="N579" s="11" t="s">
        <v>2914</v>
      </c>
      <c r="O579" s="11" t="s">
        <v>2919</v>
      </c>
      <c r="P579" s="23"/>
      <c r="Q579" s="16"/>
      <c r="R579" s="23"/>
      <c r="S579" s="23"/>
      <c r="T579" s="23"/>
      <c r="U579" s="23"/>
      <c r="V579" s="23"/>
      <c r="W579" s="23"/>
      <c r="X579" s="16"/>
      <c r="Y579" s="9" t="s">
        <v>2604</v>
      </c>
      <c r="Z579" s="13" t="str">
        <f t="shared" si="1"/>
        <v>{"id":"M4-G-10b-E-2-BR","stimulus":"&lt;p&gt;Qual é a área desse retângulo? Calcule.&lt;/p&gt;&lt;div style=\"display:flex; justify-content:center;\"&gt;&lt;img src=\"https://blueberry-assets.oneclick.es/M4_G_10b_2.svg\"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quadradas&lt;/p&gt;","seed":{"parameters":[],"calculated":[{"name":"A1","label":"{{function}}","function":"10"}],"uniques":true},"algorithm":{"name":"calculateOperation","params":{"method":"equivLiteral","keyboard":"NUMERICAL"}}}</v>
      </c>
      <c r="AA579" s="11" t="s">
        <v>2930</v>
      </c>
      <c r="AB579" s="14" t="str">
        <f t="shared" si="2"/>
        <v>M4-G-10b-E-2</v>
      </c>
      <c r="AC579" s="14" t="str">
        <f t="shared" si="3"/>
        <v>M4-G-10b-E-2-BR</v>
      </c>
      <c r="AD579" s="7" t="s">
        <v>261</v>
      </c>
      <c r="AE579" s="16"/>
      <c r="AF579" s="16" t="s">
        <v>46</v>
      </c>
      <c r="AG579" s="16"/>
    </row>
    <row r="580" ht="75.0" customHeight="1">
      <c r="A580" s="9" t="s">
        <v>2910</v>
      </c>
      <c r="B580" s="12" t="s">
        <v>2911</v>
      </c>
      <c r="C580" s="7" t="s">
        <v>48</v>
      </c>
      <c r="D580" s="10" t="s">
        <v>35</v>
      </c>
      <c r="E580" s="9"/>
      <c r="F580" s="11" t="s">
        <v>2931</v>
      </c>
      <c r="G580" s="8" t="s">
        <v>2901</v>
      </c>
      <c r="H580" s="12"/>
      <c r="I580" s="9" t="s">
        <v>335</v>
      </c>
      <c r="J580" s="9" t="s">
        <v>92</v>
      </c>
      <c r="K580" s="12" t="s">
        <v>112</v>
      </c>
      <c r="L580" s="8" t="s">
        <v>2932</v>
      </c>
      <c r="M580" s="16" t="s">
        <v>41</v>
      </c>
      <c r="N580" s="11" t="s">
        <v>2914</v>
      </c>
      <c r="O580" s="11" t="s">
        <v>2923</v>
      </c>
      <c r="P580" s="23"/>
      <c r="Q580" s="16"/>
      <c r="R580" s="23"/>
      <c r="S580" s="23"/>
      <c r="T580" s="23"/>
      <c r="U580" s="23"/>
      <c r="V580" s="23"/>
      <c r="W580" s="23"/>
      <c r="X580" s="16"/>
      <c r="Y580" s="9" t="s">
        <v>2604</v>
      </c>
      <c r="Z580" s="13" t="str">
        <f t="shared" si="1"/>
        <v>{"id":"M4-G-10b-E-3-BR","stimulus":"&lt;p&gt;Qual é a área desse retângulo? Calcule.&lt;/p&gt;&lt;div style=\"display:flex; justify-content:center;\"&gt;&lt;img src=\"https://blueberry-assets.oneclick.es/M4_G_10b_3.svg\"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quadradas&lt;/p&gt;","seed":{"parameters":[],"calculated":[{"name":"A1","label":"{{function}}","function":"18"}],"uniques":true},"algorithm":{"name":"calculateOperation","params":{"method":"equivLiteral","keyboard":"NUMERICAL"}}}</v>
      </c>
      <c r="AA580" s="11" t="s">
        <v>2933</v>
      </c>
      <c r="AB580" s="14" t="str">
        <f t="shared" si="2"/>
        <v>M4-G-10b-E-3</v>
      </c>
      <c r="AC580" s="14" t="str">
        <f t="shared" si="3"/>
        <v>M4-G-10b-E-3-BR</v>
      </c>
      <c r="AD580" s="7" t="s">
        <v>261</v>
      </c>
      <c r="AE580" s="16"/>
      <c r="AF580" s="16" t="s">
        <v>46</v>
      </c>
      <c r="AG580" s="16"/>
    </row>
    <row r="581" ht="75.0" customHeight="1">
      <c r="A581" s="9" t="s">
        <v>2934</v>
      </c>
      <c r="B581" s="12" t="s">
        <v>2935</v>
      </c>
      <c r="C581" s="16" t="s">
        <v>34</v>
      </c>
      <c r="D581" s="10" t="s">
        <v>35</v>
      </c>
      <c r="E581" s="9"/>
      <c r="F581" s="12" t="s">
        <v>2936</v>
      </c>
      <c r="G581" s="12"/>
      <c r="H581" s="12"/>
      <c r="I581" s="9" t="s">
        <v>335</v>
      </c>
      <c r="J581" s="9" t="s">
        <v>391</v>
      </c>
      <c r="K581" s="12" t="s">
        <v>2937</v>
      </c>
      <c r="L581" s="12" t="s">
        <v>112</v>
      </c>
      <c r="M581" s="16" t="s">
        <v>41</v>
      </c>
      <c r="N581" s="11" t="s">
        <v>2938</v>
      </c>
      <c r="O581" s="11" t="s">
        <v>2939</v>
      </c>
      <c r="P581" s="23"/>
      <c r="Q581" s="16"/>
      <c r="R581" s="23"/>
      <c r="S581" s="23"/>
      <c r="T581" s="23"/>
      <c r="U581" s="23"/>
      <c r="V581" s="23"/>
      <c r="W581" s="23"/>
      <c r="X581" s="16"/>
      <c r="Y581" s="9" t="s">
        <v>2604</v>
      </c>
      <c r="Z581" s="13" t="str">
        <f t="shared" si="1"/>
        <v>{
    "id": "M4-G-10c-I-1-BR",
    "stimulus": "&lt;p&gt;Selecione a área do seguinte triângulo.&lt;/p&gt;&lt;div style=\"display:flex; justify-content:center;\"&gt;&lt;img src=\"https://blueberry-assets.oneclick.es/M4_G_10c_1.svg\"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
    "seed": {
        "parameters": [
            {
                "name": "Q1",
                "label": null,
                "list": [
                    3,
                    5,
                    6,
                    7,
                    8,
                    9,
                    10
                ]
            },
            {
                "name": "Q2",
                "label": null,
                "list": [
                    3,
                    5,
                    6,
                    7,
                    8,
                    9,
                    10
                ]
            }
        ],
        "calculated": [
            {
                "name": "A1",
                "label": "4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1" s="11" t="s">
        <v>2940</v>
      </c>
      <c r="AB581" s="14" t="str">
        <f t="shared" si="2"/>
        <v>M4-G-10c-I-1</v>
      </c>
      <c r="AC581" s="14" t="str">
        <f t="shared" si="3"/>
        <v>M4-G-10c-I-1-BR</v>
      </c>
      <c r="AD581" s="7" t="s">
        <v>261</v>
      </c>
      <c r="AE581" s="16"/>
      <c r="AF581" s="16" t="s">
        <v>46</v>
      </c>
      <c r="AG581" s="16"/>
    </row>
    <row r="582" ht="75.0" customHeight="1">
      <c r="A582" s="9" t="s">
        <v>2934</v>
      </c>
      <c r="B582" s="12" t="s">
        <v>2935</v>
      </c>
      <c r="C582" s="7" t="s">
        <v>34</v>
      </c>
      <c r="D582" s="10" t="s">
        <v>35</v>
      </c>
      <c r="E582" s="9"/>
      <c r="F582" s="12" t="s">
        <v>2941</v>
      </c>
      <c r="G582" s="12"/>
      <c r="H582" s="12"/>
      <c r="I582" s="9" t="s">
        <v>335</v>
      </c>
      <c r="J582" s="9" t="s">
        <v>391</v>
      </c>
      <c r="K582" s="12" t="s">
        <v>2942</v>
      </c>
      <c r="L582" s="12" t="s">
        <v>112</v>
      </c>
      <c r="M582" s="16" t="s">
        <v>41</v>
      </c>
      <c r="N582" s="11" t="s">
        <v>2938</v>
      </c>
      <c r="O582" s="11" t="s">
        <v>2943</v>
      </c>
      <c r="P582" s="23"/>
      <c r="Q582" s="16"/>
      <c r="R582" s="23"/>
      <c r="S582" s="23"/>
      <c r="T582" s="23"/>
      <c r="U582" s="23"/>
      <c r="V582" s="23"/>
      <c r="W582" s="23"/>
      <c r="X582" s="16"/>
      <c r="Y582" s="9" t="s">
        <v>2604</v>
      </c>
      <c r="Z582" s="13" t="str">
        <f t="shared" si="1"/>
        <v>{
    "id": "M4-G-10c-I-2-BR",
    "stimulus": "&lt;p&gt;Selecione a área do seguinte triângulo.&lt;/p&gt;&lt;div style=\"display:flex; justify-content:center;\"&gt;&lt;img src=\"https://blueberry-assets.oneclick.es/M4_G_10c_2.svg\"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
    "seed": {
        "parameters": [
            {
                "name": "Q1",
                "label": null,
                "list": [
                    3,
                    4,
                    6,
                    7,
                    8,
                    9,
                    10
                ]
            },
            {
                "name": "Q2",
                "label": null,
                "list": [
                    3,
                    4,
                    6,
                    7,
                    8,
                    9,
                    10
                ]
            }
        ],
        "calculated": [
            {
                "name": "A1",
                "label": "5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2" s="11" t="s">
        <v>2944</v>
      </c>
      <c r="AB582" s="14" t="str">
        <f t="shared" si="2"/>
        <v>M4-G-10c-I-2</v>
      </c>
      <c r="AC582" s="14" t="str">
        <f t="shared" si="3"/>
        <v>M4-G-10c-I-2-BR</v>
      </c>
      <c r="AD582" s="7" t="s">
        <v>261</v>
      </c>
      <c r="AE582" s="16"/>
      <c r="AF582" s="16" t="s">
        <v>46</v>
      </c>
      <c r="AG582" s="16"/>
    </row>
    <row r="583" ht="75.0" customHeight="1">
      <c r="A583" s="9" t="s">
        <v>2934</v>
      </c>
      <c r="B583" s="12" t="s">
        <v>2935</v>
      </c>
      <c r="C583" s="7" t="s">
        <v>34</v>
      </c>
      <c r="D583" s="10" t="s">
        <v>35</v>
      </c>
      <c r="E583" s="9"/>
      <c r="F583" s="12" t="s">
        <v>2945</v>
      </c>
      <c r="G583" s="12"/>
      <c r="H583" s="12"/>
      <c r="I583" s="9" t="s">
        <v>335</v>
      </c>
      <c r="J583" s="9" t="s">
        <v>391</v>
      </c>
      <c r="K583" s="12" t="s">
        <v>2946</v>
      </c>
      <c r="L583" s="12" t="s">
        <v>112</v>
      </c>
      <c r="M583" s="16" t="s">
        <v>41</v>
      </c>
      <c r="N583" s="11" t="s">
        <v>2938</v>
      </c>
      <c r="O583" s="11" t="s">
        <v>2947</v>
      </c>
      <c r="P583" s="23"/>
      <c r="Q583" s="16"/>
      <c r="R583" s="23"/>
      <c r="S583" s="23"/>
      <c r="T583" s="23"/>
      <c r="U583" s="23"/>
      <c r="V583" s="23"/>
      <c r="W583" s="23"/>
      <c r="X583" s="16"/>
      <c r="Y583" s="9" t="s">
        <v>2604</v>
      </c>
      <c r="Z583" s="13" t="str">
        <f t="shared" si="1"/>
        <v>{
    "id": "M4-G-10c-I-3-BR",
    "stimulus": "&lt;p&gt;Selecione a área do seguinte triângulo.&lt;/p&gt;&lt;div style=\"display:flex; justify-content:center;\"&gt;&lt;img src=\"https://blueberry-assets.oneclick.es/M4_G_10c_3.svg\"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
    "seed": {
        "parameters": [
            {
                "name": "Q1",
                "label": null,
                "list": [
                    10,
                    11,
                    13,
                    14,
                    15,
                    16,
                    17,
                    19,
                    20
                ]
            },
            {
                "name": "Q2",
                "label": null,
                "list": [
                    10,
                    11,
                    13,
                    14,
                    15,
                    16,
                    17,
                    19,
                    20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3" s="11" t="s">
        <v>2948</v>
      </c>
      <c r="AB583" s="14" t="str">
        <f t="shared" si="2"/>
        <v>M4-G-10c-I-3</v>
      </c>
      <c r="AC583" s="14" t="str">
        <f t="shared" si="3"/>
        <v>M4-G-10c-I-3-BR</v>
      </c>
      <c r="AD583" s="7" t="s">
        <v>261</v>
      </c>
      <c r="AE583" s="16"/>
      <c r="AF583" s="16" t="s">
        <v>46</v>
      </c>
      <c r="AG583" s="16"/>
    </row>
    <row r="584" ht="75.0" customHeight="1">
      <c r="A584" s="9" t="s">
        <v>2934</v>
      </c>
      <c r="B584" s="12" t="s">
        <v>2935</v>
      </c>
      <c r="C584" s="7" t="s">
        <v>48</v>
      </c>
      <c r="D584" s="10" t="s">
        <v>35</v>
      </c>
      <c r="E584" s="9"/>
      <c r="F584" s="12" t="s">
        <v>2949</v>
      </c>
      <c r="G584" s="12" t="s">
        <v>2901</v>
      </c>
      <c r="H584" s="12"/>
      <c r="I584" s="9" t="s">
        <v>335</v>
      </c>
      <c r="J584" s="9" t="s">
        <v>92</v>
      </c>
      <c r="K584" s="12" t="s">
        <v>112</v>
      </c>
      <c r="L584" s="8" t="s">
        <v>2902</v>
      </c>
      <c r="M584" s="16" t="s">
        <v>41</v>
      </c>
      <c r="N584" s="11" t="s">
        <v>2938</v>
      </c>
      <c r="O584" s="11" t="s">
        <v>2939</v>
      </c>
      <c r="P584" s="23"/>
      <c r="Q584" s="16"/>
      <c r="R584" s="23"/>
      <c r="S584" s="23"/>
      <c r="T584" s="23"/>
      <c r="U584" s="23"/>
      <c r="V584" s="23"/>
      <c r="W584" s="23"/>
      <c r="X584" s="16"/>
      <c r="Y584" s="9" t="s">
        <v>2604</v>
      </c>
      <c r="Z584" s="13" t="str">
        <f t="shared" si="1"/>
        <v>{"id":"M4-G-10c-E-1-BR","stimulus":"&lt;p&gt;Calcule a área desse triângulo.&lt;/p&gt;&lt;div style=\"display:flex; justify-content:center;\"&gt;&lt;img src=\"https://blueberry-assets.oneclick.es/M4_G_10c_1.svg\"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quadradas&lt;/p&gt;","seed":{"parameters":[],"calculated":[{"name":"A1","label":"{{function}}","function":"4"}],"uniques":true},"algorithm":{"name":"calculateOperation","params":{"method":"equivLiteral","keyboard":"NUMERICAL"}}}</v>
      </c>
      <c r="AA584" s="11" t="s">
        <v>2950</v>
      </c>
      <c r="AB584" s="14" t="str">
        <f t="shared" si="2"/>
        <v>M4-G-10c-E-1</v>
      </c>
      <c r="AC584" s="14" t="str">
        <f t="shared" si="3"/>
        <v>M4-G-10c-E-1-BR</v>
      </c>
      <c r="AD584" s="7" t="s">
        <v>261</v>
      </c>
      <c r="AE584" s="16"/>
      <c r="AF584" s="16" t="s">
        <v>46</v>
      </c>
      <c r="AG584" s="16"/>
    </row>
    <row r="585" ht="75.0" customHeight="1">
      <c r="A585" s="9" t="s">
        <v>2934</v>
      </c>
      <c r="B585" s="12" t="s">
        <v>2935</v>
      </c>
      <c r="C585" s="7" t="s">
        <v>48</v>
      </c>
      <c r="D585" s="10" t="s">
        <v>35</v>
      </c>
      <c r="E585" s="9"/>
      <c r="F585" s="12" t="s">
        <v>2951</v>
      </c>
      <c r="G585" s="12" t="s">
        <v>2901</v>
      </c>
      <c r="H585" s="12"/>
      <c r="I585" s="9" t="s">
        <v>335</v>
      </c>
      <c r="J585" s="9" t="s">
        <v>92</v>
      </c>
      <c r="K585" s="12" t="s">
        <v>112</v>
      </c>
      <c r="L585" s="8" t="s">
        <v>2952</v>
      </c>
      <c r="M585" s="16" t="s">
        <v>41</v>
      </c>
      <c r="N585" s="11" t="s">
        <v>2938</v>
      </c>
      <c r="O585" s="11" t="s">
        <v>2953</v>
      </c>
      <c r="P585" s="23"/>
      <c r="Q585" s="16"/>
      <c r="R585" s="23"/>
      <c r="S585" s="23"/>
      <c r="T585" s="23"/>
      <c r="U585" s="23"/>
      <c r="V585" s="23"/>
      <c r="W585" s="23"/>
      <c r="X585" s="16"/>
      <c r="Y585" s="9" t="s">
        <v>2604</v>
      </c>
      <c r="Z585" s="13" t="str">
        <f t="shared" si="1"/>
        <v>{"id":"M4-G-10c-E-2-BR","stimulus":"&lt;p&gt;Calcule a área desse triângulo.&lt;/p&gt;&lt;div style=\"display:flex; justify-content:center;\"&gt;&lt;img src=\"https://blueberry-assets.oneclick.es/M4_G_10c_2.svg\"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quadradas&lt;/p&gt;","seed":{"parameters":[],"calculated":[{"name":"A1","label":"{{function}}","function":"5"}],"uniques":true},"algorithm":{"name":"calculateOperation","params":{"method":"equivLiteral","keyboard":"NUMERICAL"}}}</v>
      </c>
      <c r="AA585" s="11" t="s">
        <v>2954</v>
      </c>
      <c r="AB585" s="14" t="str">
        <f t="shared" si="2"/>
        <v>M4-G-10c-E-2</v>
      </c>
      <c r="AC585" s="14" t="str">
        <f t="shared" si="3"/>
        <v>M4-G-10c-E-2-BR</v>
      </c>
      <c r="AD585" s="7" t="s">
        <v>261</v>
      </c>
      <c r="AE585" s="16"/>
      <c r="AF585" s="16" t="s">
        <v>46</v>
      </c>
      <c r="AG585" s="16"/>
    </row>
    <row r="586" ht="75.0" customHeight="1">
      <c r="A586" s="9" t="s">
        <v>2934</v>
      </c>
      <c r="B586" s="12" t="s">
        <v>2935</v>
      </c>
      <c r="C586" s="7" t="s">
        <v>48</v>
      </c>
      <c r="D586" s="10" t="s">
        <v>35</v>
      </c>
      <c r="E586" s="9"/>
      <c r="F586" s="12" t="s">
        <v>2955</v>
      </c>
      <c r="G586" s="12" t="s">
        <v>2901</v>
      </c>
      <c r="H586" s="12"/>
      <c r="I586" s="9" t="s">
        <v>335</v>
      </c>
      <c r="J586" s="9" t="s">
        <v>92</v>
      </c>
      <c r="K586" s="12" t="s">
        <v>112</v>
      </c>
      <c r="L586" s="8" t="s">
        <v>2905</v>
      </c>
      <c r="M586" s="16" t="s">
        <v>41</v>
      </c>
      <c r="N586" s="11" t="s">
        <v>2938</v>
      </c>
      <c r="O586" s="11" t="s">
        <v>2956</v>
      </c>
      <c r="P586" s="23"/>
      <c r="Q586" s="16"/>
      <c r="R586" s="23"/>
      <c r="S586" s="23"/>
      <c r="T586" s="23"/>
      <c r="U586" s="23"/>
      <c r="V586" s="23"/>
      <c r="W586" s="23"/>
      <c r="X586" s="16"/>
      <c r="Y586" s="9" t="s">
        <v>2604</v>
      </c>
      <c r="Z586" s="13" t="str">
        <f t="shared" si="1"/>
        <v>{"id":"M4-G-10c-E-3-BR","stimulus":"&lt;p&gt;Calcule a área desse triângulo.&lt;/p&gt;&lt;div style=\"display:flex; justify-content:center;\"&gt;&lt;img src=\"https://blueberry-assets.oneclick.es/M4_G_10c_3.svg\"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v>
      </c>
      <c r="AA586" s="11" t="s">
        <v>2957</v>
      </c>
      <c r="AB586" s="14" t="str">
        <f t="shared" si="2"/>
        <v>M4-G-10c-E-3</v>
      </c>
      <c r="AC586" s="14" t="str">
        <f t="shared" si="3"/>
        <v>M4-G-10c-E-3-BR</v>
      </c>
      <c r="AD586" s="7" t="s">
        <v>261</v>
      </c>
      <c r="AE586" s="16"/>
      <c r="AF586" s="16" t="s">
        <v>46</v>
      </c>
      <c r="AG586" s="16"/>
    </row>
    <row r="587" ht="75.0" customHeight="1">
      <c r="A587" s="9" t="s">
        <v>2958</v>
      </c>
      <c r="B587" s="12" t="s">
        <v>2959</v>
      </c>
      <c r="C587" s="16" t="s">
        <v>34</v>
      </c>
      <c r="D587" s="10" t="s">
        <v>35</v>
      </c>
      <c r="E587" s="9"/>
      <c r="F587" s="12" t="s">
        <v>2960</v>
      </c>
      <c r="G587" s="12"/>
      <c r="H587" s="12"/>
      <c r="I587" s="9" t="s">
        <v>335</v>
      </c>
      <c r="J587" s="9" t="s">
        <v>391</v>
      </c>
      <c r="K587" s="12" t="s">
        <v>2961</v>
      </c>
      <c r="L587" s="12" t="s">
        <v>112</v>
      </c>
      <c r="M587" s="16" t="s">
        <v>41</v>
      </c>
      <c r="N587" s="11" t="s">
        <v>2962</v>
      </c>
      <c r="O587" s="12" t="s">
        <v>2963</v>
      </c>
      <c r="P587" s="23"/>
      <c r="Q587" s="16"/>
      <c r="R587" s="23"/>
      <c r="S587" s="23"/>
      <c r="T587" s="23"/>
      <c r="U587" s="23"/>
      <c r="V587" s="23"/>
      <c r="W587" s="23"/>
      <c r="X587" s="16"/>
      <c r="Y587" s="9" t="s">
        <v>2604</v>
      </c>
      <c r="Z587" s="13" t="str">
        <f t="shared" si="1"/>
        <v>{
    "id": "M4-G-10d-I-1-BR",
    "stimulus": "&lt;p&gt;Selecione a área do seguinte losango.&lt;/p&gt;&lt;div style=\"display:flex; justify-content:center;\"&gt;&lt;img src=\"https://blueberry-assets.oneclick.es/M4_G_10d_1.svg\"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
    "seed": {
        "parameters": [
            {
                "name": "Q1",
                "label": null,
                "list": [
                    10,
                    11,
                    12,
                    13,
                    15,
                    16,
                    17,
                    18
                ]
            },
            {
                "name": "Q2",
                "label": null,
                "list": [
                    10,
                    11,
                    12,
                    13,
                    15,
                    16,
                    17,
                    18
                ]
            }
        ],
        "calculated": [
            {
                "name": "A1",
                "label": "14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7" s="11" t="s">
        <v>2964</v>
      </c>
      <c r="AB587" s="14" t="str">
        <f t="shared" si="2"/>
        <v>M4-G-10d-I-1</v>
      </c>
      <c r="AC587" s="14" t="str">
        <f t="shared" si="3"/>
        <v>M4-G-10d-I-1-BR</v>
      </c>
      <c r="AD587" s="7" t="s">
        <v>261</v>
      </c>
      <c r="AE587" s="16"/>
      <c r="AF587" s="16" t="s">
        <v>46</v>
      </c>
      <c r="AG587" s="16"/>
    </row>
    <row r="588" ht="75.0" customHeight="1">
      <c r="A588" s="9" t="s">
        <v>2958</v>
      </c>
      <c r="B588" s="12" t="s">
        <v>2959</v>
      </c>
      <c r="C588" s="7" t="s">
        <v>34</v>
      </c>
      <c r="D588" s="10" t="s">
        <v>35</v>
      </c>
      <c r="E588" s="9"/>
      <c r="F588" s="12" t="s">
        <v>2965</v>
      </c>
      <c r="G588" s="12"/>
      <c r="H588" s="12"/>
      <c r="I588" s="9" t="s">
        <v>335</v>
      </c>
      <c r="J588" s="9" t="s">
        <v>391</v>
      </c>
      <c r="K588" s="12" t="s">
        <v>1756</v>
      </c>
      <c r="L588" s="12" t="s">
        <v>112</v>
      </c>
      <c r="M588" s="16" t="s">
        <v>41</v>
      </c>
      <c r="N588" s="11" t="s">
        <v>2962</v>
      </c>
      <c r="O588" s="12" t="s">
        <v>2966</v>
      </c>
      <c r="P588" s="23"/>
      <c r="Q588" s="16"/>
      <c r="R588" s="23"/>
      <c r="S588" s="23"/>
      <c r="T588" s="23"/>
      <c r="U588" s="23"/>
      <c r="V588" s="23"/>
      <c r="W588" s="23"/>
      <c r="X588" s="16"/>
      <c r="Y588" s="9" t="s">
        <v>2604</v>
      </c>
      <c r="Z588" s="13" t="str">
        <f t="shared" si="1"/>
        <v>{
    "id": "M4-G-10d-I-2-BR",
    "stimulus": "&lt;p&gt;Selecione a área do seguinte losango.&lt;/p&gt;&lt;div style=\"display:flex; justify-content:center;\"&gt;&lt;img src=\"https://blueberry-assets.oneclick.es/M4_G_10d_2.svg\"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
    "seed": {
        "parameters": [
            {
                "name": "Q1",
                "label": null,
                "list": [
                    5,
                    6,
                    7,
                    8,
                    10,
                    11,
                    12
                ]
            },
            {
                "name": "Q2",
                "label": null,
                "list": [
                    5,
                    6,
                    7,
                    8,
                    10,
                    11,
                    12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8" s="11" t="s">
        <v>2967</v>
      </c>
      <c r="AB588" s="14" t="str">
        <f t="shared" si="2"/>
        <v>M4-G-10d-I-2</v>
      </c>
      <c r="AC588" s="14" t="str">
        <f t="shared" si="3"/>
        <v>M4-G-10d-I-2-BR</v>
      </c>
      <c r="AD588" s="7" t="s">
        <v>261</v>
      </c>
      <c r="AE588" s="16"/>
      <c r="AF588" s="16" t="s">
        <v>46</v>
      </c>
      <c r="AG588" s="16"/>
    </row>
    <row r="589" ht="75.0" customHeight="1">
      <c r="A589" s="9" t="s">
        <v>2958</v>
      </c>
      <c r="B589" s="12" t="s">
        <v>2959</v>
      </c>
      <c r="C589" s="7" t="s">
        <v>34</v>
      </c>
      <c r="D589" s="10" t="s">
        <v>35</v>
      </c>
      <c r="E589" s="9"/>
      <c r="F589" s="12" t="s">
        <v>2968</v>
      </c>
      <c r="G589" s="12"/>
      <c r="H589" s="12"/>
      <c r="I589" s="9" t="s">
        <v>335</v>
      </c>
      <c r="J589" s="9" t="s">
        <v>391</v>
      </c>
      <c r="K589" s="12" t="s">
        <v>2969</v>
      </c>
      <c r="L589" s="12" t="s">
        <v>112</v>
      </c>
      <c r="M589" s="16" t="s">
        <v>41</v>
      </c>
      <c r="N589" s="11" t="s">
        <v>2962</v>
      </c>
      <c r="O589" s="12" t="s">
        <v>2970</v>
      </c>
      <c r="P589" s="23"/>
      <c r="Q589" s="16"/>
      <c r="R589" s="23"/>
      <c r="S589" s="23"/>
      <c r="T589" s="23"/>
      <c r="U589" s="23"/>
      <c r="V589" s="23"/>
      <c r="W589" s="23"/>
      <c r="X589" s="16"/>
      <c r="Y589" s="9" t="s">
        <v>2604</v>
      </c>
      <c r="Z589" s="13" t="str">
        <f t="shared" si="1"/>
        <v>{
    "id": "M4-G-10d-I-3-BR",
    "stimulus": "&lt;p&gt;Selecione a área do seguinte losango.&lt;/p&gt;&lt;div style=\"display:flex; justify-content:center;\"&gt;&lt;img src=\"https://blueberry-assets.oneclick.es/M4_G_10d_3.svg\"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
    "seed": {
        "parameters": [
            {
                "name": "Q1",
                "label": null,
                "list": [
                    8,
                    9,
                    10,
                    11,
                    13,
                    14,
                    15
                ]
            },
            {
                "name": "Q2",
                "label": null,
                "list": [
                    8,
                    9,
                    10,
                    11,
                    13,
                    14,
                    15
                ]
            }
        ],
        "calculated": [
            {
                "name": "A1",
                "label": "12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AA589" s="11" t="s">
        <v>2971</v>
      </c>
      <c r="AB589" s="14" t="str">
        <f t="shared" si="2"/>
        <v>M4-G-10d-I-3</v>
      </c>
      <c r="AC589" s="14" t="str">
        <f t="shared" si="3"/>
        <v>M4-G-10d-I-3-BR</v>
      </c>
      <c r="AD589" s="7" t="s">
        <v>261</v>
      </c>
      <c r="AE589" s="16"/>
      <c r="AF589" s="16" t="s">
        <v>46</v>
      </c>
      <c r="AG589" s="16"/>
    </row>
    <row r="590" ht="75.0" customHeight="1">
      <c r="A590" s="9" t="s">
        <v>2958</v>
      </c>
      <c r="B590" s="12" t="s">
        <v>2959</v>
      </c>
      <c r="C590" s="7" t="s">
        <v>48</v>
      </c>
      <c r="D590" s="10" t="s">
        <v>35</v>
      </c>
      <c r="E590" s="9"/>
      <c r="F590" s="12" t="s">
        <v>2972</v>
      </c>
      <c r="G590" s="12" t="s">
        <v>2901</v>
      </c>
      <c r="H590" s="12"/>
      <c r="I590" s="9" t="s">
        <v>335</v>
      </c>
      <c r="J590" s="9" t="s">
        <v>92</v>
      </c>
      <c r="K590" s="12" t="s">
        <v>112</v>
      </c>
      <c r="L590" s="8" t="s">
        <v>2973</v>
      </c>
      <c r="M590" s="16" t="s">
        <v>41</v>
      </c>
      <c r="N590" s="11" t="s">
        <v>2962</v>
      </c>
      <c r="O590" s="12" t="s">
        <v>2963</v>
      </c>
      <c r="P590" s="23"/>
      <c r="Q590" s="16"/>
      <c r="R590" s="23"/>
      <c r="S590" s="23"/>
      <c r="T590" s="23"/>
      <c r="U590" s="23"/>
      <c r="V590" s="23"/>
      <c r="W590" s="23"/>
      <c r="X590" s="16"/>
      <c r="Y590" s="9" t="s">
        <v>2604</v>
      </c>
      <c r="Z590" s="13" t="str">
        <f t="shared" si="1"/>
        <v>{"id":"M4-G-10d-E-1-BR","stimulus":"&lt;p&gt;Calcule a área deste losango.&lt;/p&gt;&lt;div style=\"display:flex; justify-content:center;\"&gt;&lt;img src=\"https://blueberry-assets.oneclick.es/M4_G_10d_1.svg\"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quadradas&lt;/p&gt;","seed":{"parameters":[],"calculated":[{"name":"A1","label":"{{function}}","function":"14"}],"uniques":true},"algorithm":{"name":"calculateOperation","params":{"method":"equivLiteral","keyboard":"NUMERICAL"}}}</v>
      </c>
      <c r="AA590" s="11" t="s">
        <v>2974</v>
      </c>
      <c r="AB590" s="14" t="str">
        <f t="shared" si="2"/>
        <v>M4-G-10d-E-1</v>
      </c>
      <c r="AC590" s="14" t="str">
        <f t="shared" si="3"/>
        <v>M4-G-10d-E-1-BR</v>
      </c>
      <c r="AD590" s="7" t="s">
        <v>261</v>
      </c>
      <c r="AE590" s="16"/>
      <c r="AF590" s="16" t="s">
        <v>46</v>
      </c>
      <c r="AG590" s="16"/>
    </row>
    <row r="591" ht="75.0" customHeight="1">
      <c r="A591" s="9" t="s">
        <v>2958</v>
      </c>
      <c r="B591" s="12" t="s">
        <v>2959</v>
      </c>
      <c r="C591" s="7" t="s">
        <v>48</v>
      </c>
      <c r="D591" s="10" t="s">
        <v>35</v>
      </c>
      <c r="E591" s="9"/>
      <c r="F591" s="12" t="s">
        <v>2975</v>
      </c>
      <c r="G591" s="12" t="s">
        <v>2901</v>
      </c>
      <c r="H591" s="12"/>
      <c r="I591" s="9" t="s">
        <v>335</v>
      </c>
      <c r="J591" s="9" t="s">
        <v>92</v>
      </c>
      <c r="K591" s="12" t="s">
        <v>112</v>
      </c>
      <c r="L591" s="8" t="s">
        <v>2905</v>
      </c>
      <c r="M591" s="16" t="s">
        <v>41</v>
      </c>
      <c r="N591" s="11" t="s">
        <v>2962</v>
      </c>
      <c r="O591" s="12" t="s">
        <v>2966</v>
      </c>
      <c r="P591" s="23"/>
      <c r="Q591" s="16"/>
      <c r="R591" s="23"/>
      <c r="S591" s="23"/>
      <c r="T591" s="23"/>
      <c r="U591" s="23"/>
      <c r="V591" s="23"/>
      <c r="W591" s="23"/>
      <c r="X591" s="16"/>
      <c r="Y591" s="9" t="s">
        <v>2604</v>
      </c>
      <c r="Z591" s="13" t="str">
        <f t="shared" si="1"/>
        <v>{"id":"M4-G-10d-E-2-BR","stimulus":"&lt;p&gt;Calcule a área deste losango.&lt;/p&gt;&lt;div style=\"display:flex; justify-content:center;\"&gt;&lt;img src=\"https://blueberry-assets.oneclick.es/M4_G_10d_2.svg\"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v>
      </c>
      <c r="AA591" s="11" t="s">
        <v>2976</v>
      </c>
      <c r="AB591" s="14" t="str">
        <f t="shared" si="2"/>
        <v>M4-G-10d-E-2</v>
      </c>
      <c r="AC591" s="14" t="str">
        <f t="shared" si="3"/>
        <v>M4-G-10d-E-2-BR</v>
      </c>
      <c r="AD591" s="7" t="s">
        <v>261</v>
      </c>
      <c r="AE591" s="16"/>
      <c r="AF591" s="16" t="s">
        <v>46</v>
      </c>
      <c r="AG591" s="16"/>
    </row>
    <row r="592" ht="75.0" customHeight="1">
      <c r="A592" s="9" t="s">
        <v>2958</v>
      </c>
      <c r="B592" s="12" t="s">
        <v>2959</v>
      </c>
      <c r="C592" s="7" t="s">
        <v>48</v>
      </c>
      <c r="D592" s="10" t="s">
        <v>35</v>
      </c>
      <c r="E592" s="9"/>
      <c r="F592" s="12" t="s">
        <v>2977</v>
      </c>
      <c r="G592" s="12" t="s">
        <v>2901</v>
      </c>
      <c r="H592" s="12"/>
      <c r="I592" s="9" t="s">
        <v>335</v>
      </c>
      <c r="J592" s="9" t="s">
        <v>92</v>
      </c>
      <c r="K592" s="12" t="s">
        <v>112</v>
      </c>
      <c r="L592" s="8" t="s">
        <v>2926</v>
      </c>
      <c r="M592" s="16" t="s">
        <v>41</v>
      </c>
      <c r="N592" s="11" t="s">
        <v>2962</v>
      </c>
      <c r="O592" s="12" t="s">
        <v>2970</v>
      </c>
      <c r="P592" s="23"/>
      <c r="Q592" s="16"/>
      <c r="R592" s="23"/>
      <c r="S592" s="23"/>
      <c r="T592" s="23"/>
      <c r="U592" s="23"/>
      <c r="V592" s="23"/>
      <c r="W592" s="23"/>
      <c r="X592" s="16"/>
      <c r="Y592" s="9" t="s">
        <v>2604</v>
      </c>
      <c r="Z592" s="13" t="str">
        <f t="shared" si="1"/>
        <v>{"id":"M4-G-10d-E-3-BR","stimulus":"&lt;p&gt;Calcule a área deste losango.&lt;/p&gt;&lt;div style=\"display:flex; justify-content:center;\"&gt;&lt;img src=\"https://blueberry-assets.oneclick.es/M4_G_10d_3.svg\"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quadradas&lt;/p&gt;","seed":{"parameters":[],"calculated":[{"name":"A1","label":"{{function}}","function":"12"}],"uniques":true},"algorithm":{"name":"calculateOperation","params":{"method":"equivLiteral","keyboard":"NUMERICAL"}}}</v>
      </c>
      <c r="AA592" s="11" t="s">
        <v>2978</v>
      </c>
      <c r="AB592" s="14" t="str">
        <f t="shared" si="2"/>
        <v>M4-G-10d-E-3</v>
      </c>
      <c r="AC592" s="14" t="str">
        <f t="shared" si="3"/>
        <v>M4-G-10d-E-3-BR</v>
      </c>
      <c r="AD592" s="7" t="s">
        <v>261</v>
      </c>
      <c r="AE592" s="16"/>
      <c r="AF592" s="16" t="s">
        <v>46</v>
      </c>
      <c r="AG592" s="16"/>
    </row>
    <row r="593" ht="75.0" customHeight="1">
      <c r="A593" s="9" t="s">
        <v>2979</v>
      </c>
      <c r="B593" s="12" t="s">
        <v>2980</v>
      </c>
      <c r="C593" s="16" t="s">
        <v>34</v>
      </c>
      <c r="D593" s="10" t="s">
        <v>35</v>
      </c>
      <c r="E593" s="9"/>
      <c r="F593" s="12" t="s">
        <v>2981</v>
      </c>
      <c r="G593" s="12"/>
      <c r="H593" s="12"/>
      <c r="I593" s="9" t="s">
        <v>335</v>
      </c>
      <c r="J593" s="9" t="s">
        <v>391</v>
      </c>
      <c r="K593" s="12" t="s">
        <v>2982</v>
      </c>
      <c r="L593" s="12" t="s">
        <v>112</v>
      </c>
      <c r="M593" s="16" t="s">
        <v>41</v>
      </c>
      <c r="N593" s="11" t="s">
        <v>2983</v>
      </c>
      <c r="O593" s="11" t="s">
        <v>2984</v>
      </c>
      <c r="P593" s="23"/>
      <c r="Q593" s="16"/>
      <c r="R593" s="23"/>
      <c r="S593" s="23"/>
      <c r="T593" s="23"/>
      <c r="U593" s="23"/>
      <c r="V593" s="23"/>
      <c r="W593" s="23"/>
      <c r="X593" s="16"/>
      <c r="Y593" s="9" t="s">
        <v>2604</v>
      </c>
      <c r="Z593" s="13" t="str">
        <f t="shared" si="1"/>
        <v>{"id":"M4-G-10e-I-1-BR","stimulus":"&lt;p&gt;Selecione a área do seguinte trapézio.&lt;/p&gt;&lt;div style=\"display:flex; justify-content:center;\"&gt;&lt;img src=\"https://blueberry-assets.oneclick.es/M4_G_10e_1.svg\"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quadradas&lt;/p&gt;","seed":{"parameters":[{"name":"Q1","label":null,"list":[10,11,12,13,15,17,18]},{"name":"Q2","label":null,"list":[10,11,12,13,15,17,18]}],"calculated":[{"name":"A1","label":"16 unidades quadradas"},{"name":"A2","label":"{{Q1}} unidades quadradas","incorrect":true},{"name":"A3","label":"{{Q2}} unidades quadradas","incorrect":true}],"uniques":true},"algorithm":{"name":"trueFalse","template":"Multiple choice – standard","params":{"countCorrect":1,"countIncorrect":2,"showCheckIcon":false,
            "columns": 3
        }
    }
}</v>
      </c>
      <c r="AA593" s="11" t="s">
        <v>2985</v>
      </c>
      <c r="AB593" s="14" t="str">
        <f t="shared" si="2"/>
        <v>M4-G-10e-I-1</v>
      </c>
      <c r="AC593" s="14" t="str">
        <f t="shared" si="3"/>
        <v>M4-G-10e-I-1-BR</v>
      </c>
      <c r="AD593" s="7" t="s">
        <v>261</v>
      </c>
      <c r="AE593" s="16"/>
      <c r="AF593" s="16" t="s">
        <v>46</v>
      </c>
      <c r="AG593" s="16"/>
    </row>
    <row r="594" ht="75.0" customHeight="1">
      <c r="A594" s="9" t="s">
        <v>2979</v>
      </c>
      <c r="B594" s="12" t="s">
        <v>2980</v>
      </c>
      <c r="C594" s="7" t="s">
        <v>34</v>
      </c>
      <c r="D594" s="10" t="s">
        <v>35</v>
      </c>
      <c r="E594" s="9"/>
      <c r="F594" s="12" t="s">
        <v>2986</v>
      </c>
      <c r="G594" s="12"/>
      <c r="H594" s="12"/>
      <c r="I594" s="9" t="s">
        <v>335</v>
      </c>
      <c r="J594" s="9" t="s">
        <v>391</v>
      </c>
      <c r="K594" s="12" t="s">
        <v>2969</v>
      </c>
      <c r="L594" s="12" t="s">
        <v>112</v>
      </c>
      <c r="M594" s="16" t="s">
        <v>41</v>
      </c>
      <c r="N594" s="11" t="s">
        <v>2983</v>
      </c>
      <c r="O594" s="11" t="s">
        <v>2987</v>
      </c>
      <c r="P594" s="23"/>
      <c r="Q594" s="16"/>
      <c r="R594" s="23"/>
      <c r="S594" s="23"/>
      <c r="T594" s="23"/>
      <c r="U594" s="23"/>
      <c r="V594" s="23"/>
      <c r="W594" s="23"/>
      <c r="X594" s="16"/>
      <c r="Y594" s="9" t="s">
        <v>2604</v>
      </c>
      <c r="Z594" s="13" t="str">
        <f t="shared" si="1"/>
        <v>{"id":"M4-G-10e-I-2-BR","stimulus":"&lt;p&gt;Selecione a área do seguinte trapézio.&lt;/p&gt;&lt;div style=\"display:flex; justify-content:center;\"&gt;&lt;img src=\"https://blueberry-assets.oneclick.es/M4_G_10e_2.svg\"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quadradas&lt;/p&gt;","seed":{"parameters":[{"name":"Q1","label":null,"list":[8,9,10,11,13,14,15]},{"name":"Q2","label":null,"list":[8,9,10,11,13,14,15]}],"calculated":[{"name":"A1","label":"12 unidades quadradas"},{"name":"A2","label":"{{Q1}} unidades quadradas","incorrect":true},{"name":"A3","label":"{{Q2}} unidades quadradas","incorrect":true}],"uniques":true},"algorithm":{"name":"trueFalse","template":"Multiple choice – standard","params":{"countCorrect":1,"countIncorrect":2,"showCheckIcon":false,
            "columns": 3
        }
    }
}</v>
      </c>
      <c r="AA594" s="11" t="s">
        <v>2988</v>
      </c>
      <c r="AB594" s="14" t="str">
        <f t="shared" si="2"/>
        <v>M4-G-10e-I-2</v>
      </c>
      <c r="AC594" s="14" t="str">
        <f t="shared" si="3"/>
        <v>M4-G-10e-I-2-BR</v>
      </c>
      <c r="AD594" s="7" t="s">
        <v>261</v>
      </c>
      <c r="AE594" s="16"/>
      <c r="AF594" s="16" t="s">
        <v>46</v>
      </c>
      <c r="AG594" s="16"/>
    </row>
    <row r="595" ht="75.0" customHeight="1">
      <c r="A595" s="9" t="s">
        <v>2979</v>
      </c>
      <c r="B595" s="12" t="s">
        <v>2980</v>
      </c>
      <c r="C595" s="7" t="s">
        <v>34</v>
      </c>
      <c r="D595" s="10" t="s">
        <v>35</v>
      </c>
      <c r="E595" s="9"/>
      <c r="F595" s="12" t="s">
        <v>2989</v>
      </c>
      <c r="G595" s="12"/>
      <c r="H595" s="12"/>
      <c r="I595" s="9" t="s">
        <v>335</v>
      </c>
      <c r="J595" s="9" t="s">
        <v>391</v>
      </c>
      <c r="K595" s="12" t="s">
        <v>2990</v>
      </c>
      <c r="L595" s="12" t="s">
        <v>112</v>
      </c>
      <c r="M595" s="16" t="s">
        <v>41</v>
      </c>
      <c r="N595" s="11" t="s">
        <v>2983</v>
      </c>
      <c r="O595" s="11" t="s">
        <v>2991</v>
      </c>
      <c r="P595" s="23"/>
      <c r="Q595" s="16"/>
      <c r="R595" s="23"/>
      <c r="S595" s="23"/>
      <c r="T595" s="23"/>
      <c r="U595" s="23"/>
      <c r="V595" s="23"/>
      <c r="W595" s="23"/>
      <c r="X595" s="16"/>
      <c r="Y595" s="9" t="s">
        <v>2604</v>
      </c>
      <c r="Z595" s="13" t="str">
        <f t="shared" si="1"/>
        <v>{"id":"M4-G-10e-I-3-BR","stimulus":"&lt;p&gt;Selecione a área do seguinte trapézio.&lt;/p&gt;&lt;div style=\"display:flex; justify-content:center;\"&gt;&lt;img src=\"https://blueberry-assets.oneclick.es/M4_G_10e_3.svg\"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quadradas&lt;/p&gt;","seed":{"parameters":[{"name":"Q1","label":null,"list":[12,13,14,16,17,18,19,20]},{"name":"Q2","label":null,"list":[12,13,14,16,17,18,19,20]}],"calculated":[{"name":"A1","label":"15 unidades quadradas"},{"name":"A2","label":"{{Q1}} unidades quadradas","incorrect":true},{"name":"A3","label":"{{Q2}} unidades quadradas","incorrect":true}],"uniques":true},"algorithm":{"name":"trueFalse","template":"Multiple choice – standard","params":{"countCorrect":1,"countIncorrect":2,"showCheckIcon":false,
            "columns": 3
        }
    }
}</v>
      </c>
      <c r="AA595" s="11" t="s">
        <v>2992</v>
      </c>
      <c r="AB595" s="14" t="str">
        <f t="shared" si="2"/>
        <v>M4-G-10e-I-3</v>
      </c>
      <c r="AC595" s="14" t="str">
        <f t="shared" si="3"/>
        <v>M4-G-10e-I-3-BR</v>
      </c>
      <c r="AD595" s="7" t="s">
        <v>261</v>
      </c>
      <c r="AE595" s="16"/>
      <c r="AF595" s="16" t="s">
        <v>46</v>
      </c>
      <c r="AG595" s="16"/>
    </row>
    <row r="596" ht="75.0" customHeight="1">
      <c r="A596" s="9" t="s">
        <v>2979</v>
      </c>
      <c r="B596" s="12" t="s">
        <v>2980</v>
      </c>
      <c r="C596" s="7" t="s">
        <v>48</v>
      </c>
      <c r="D596" s="10" t="s">
        <v>35</v>
      </c>
      <c r="E596" s="9"/>
      <c r="F596" s="12" t="s">
        <v>2993</v>
      </c>
      <c r="G596" s="12" t="s">
        <v>2901</v>
      </c>
      <c r="H596" s="12"/>
      <c r="I596" s="9" t="s">
        <v>335</v>
      </c>
      <c r="J596" s="9" t="s">
        <v>92</v>
      </c>
      <c r="K596" s="12" t="s">
        <v>112</v>
      </c>
      <c r="L596" s="8" t="s">
        <v>2908</v>
      </c>
      <c r="M596" s="16" t="s">
        <v>41</v>
      </c>
      <c r="N596" s="12" t="s">
        <v>2994</v>
      </c>
      <c r="O596" s="11" t="s">
        <v>2984</v>
      </c>
      <c r="P596" s="23"/>
      <c r="Q596" s="16"/>
      <c r="R596" s="23"/>
      <c r="S596" s="23"/>
      <c r="T596" s="23"/>
      <c r="U596" s="23"/>
      <c r="V596" s="23"/>
      <c r="W596" s="23"/>
      <c r="X596" s="16"/>
      <c r="Y596" s="9" t="s">
        <v>2604</v>
      </c>
      <c r="Z596" s="13" t="str">
        <f t="shared" si="1"/>
        <v>{"id":"M4-G-10e-E-1-BR","stimulus":"&lt;p&gt;Calcule a área deste trapézio.&lt;/p&gt;&lt;div style=\"display:flex; justify-content:center;\"&gt;&lt;img src=\"https://blueberry-assets.oneclick.es/M4_G_10e_1.svg\"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quadradas&lt;/p&gt;","seed":{"parameters":[],"calculated":[{"name":"A1","label":"{{function}}","function":"16"}],"uniques":true},"algorithm":{"name":"calculateOperation","params":{"method":"equivLiteral","keyboard":"NUMERICAL"}}}</v>
      </c>
      <c r="AA596" s="11" t="s">
        <v>2995</v>
      </c>
      <c r="AB596" s="14" t="str">
        <f t="shared" si="2"/>
        <v>M4-G-10e-E-1</v>
      </c>
      <c r="AC596" s="14" t="str">
        <f t="shared" si="3"/>
        <v>M4-G-10e-E-1-BR</v>
      </c>
      <c r="AD596" s="7" t="s">
        <v>261</v>
      </c>
      <c r="AE596" s="16"/>
      <c r="AF596" s="16" t="s">
        <v>46</v>
      </c>
      <c r="AG596" s="16"/>
    </row>
    <row r="597" ht="75.0" customHeight="1">
      <c r="A597" s="9" t="s">
        <v>2979</v>
      </c>
      <c r="B597" s="12" t="s">
        <v>2980</v>
      </c>
      <c r="C597" s="7" t="s">
        <v>48</v>
      </c>
      <c r="D597" s="10" t="s">
        <v>35</v>
      </c>
      <c r="E597" s="9"/>
      <c r="F597" s="12" t="s">
        <v>2996</v>
      </c>
      <c r="G597" s="12" t="s">
        <v>2901</v>
      </c>
      <c r="H597" s="12"/>
      <c r="I597" s="9" t="s">
        <v>335</v>
      </c>
      <c r="J597" s="9" t="s">
        <v>92</v>
      </c>
      <c r="K597" s="12" t="s">
        <v>112</v>
      </c>
      <c r="L597" s="8" t="s">
        <v>2926</v>
      </c>
      <c r="M597" s="16" t="s">
        <v>41</v>
      </c>
      <c r="N597" s="12" t="s">
        <v>2994</v>
      </c>
      <c r="O597" s="11" t="s">
        <v>2987</v>
      </c>
      <c r="P597" s="23"/>
      <c r="Q597" s="16"/>
      <c r="R597" s="23"/>
      <c r="S597" s="23"/>
      <c r="T597" s="23"/>
      <c r="U597" s="23"/>
      <c r="V597" s="23"/>
      <c r="W597" s="23"/>
      <c r="X597" s="16"/>
      <c r="Y597" s="9" t="s">
        <v>2604</v>
      </c>
      <c r="Z597" s="13" t="str">
        <f t="shared" si="1"/>
        <v>{"id":"M4-G-10e-E-2-BR","stimulus":"&lt;p&gt;Calcule a área deste trapézio.&lt;/p&gt;&lt;div style=\"display:flex; justify-content:center;\"&gt;&lt;img src=\"https://blueberry-assets.oneclick.es/M4_G_10e_2.svg\"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quadradas&lt;/p&gt;","seed":{"parameters":[],"calculated":[{"name":"A1","label":"{{function}}","function":"12"}],"uniques":true},"algorithm":{"name":"calculateOperation","params":{"method":"equivLiteral","keyboard":"NUMERICAL"}}}</v>
      </c>
      <c r="AA597" s="11" t="s">
        <v>2997</v>
      </c>
      <c r="AB597" s="14" t="str">
        <f t="shared" si="2"/>
        <v>M4-G-10e-E-2</v>
      </c>
      <c r="AC597" s="14" t="str">
        <f t="shared" si="3"/>
        <v>M4-G-10e-E-2-BR</v>
      </c>
      <c r="AD597" s="7" t="s">
        <v>261</v>
      </c>
      <c r="AE597" s="16"/>
      <c r="AF597" s="16" t="s">
        <v>46</v>
      </c>
      <c r="AG597" s="16"/>
    </row>
    <row r="598" ht="75.0" customHeight="1">
      <c r="A598" s="9" t="s">
        <v>2979</v>
      </c>
      <c r="B598" s="12" t="s">
        <v>2980</v>
      </c>
      <c r="C598" s="7" t="s">
        <v>48</v>
      </c>
      <c r="D598" s="10" t="s">
        <v>35</v>
      </c>
      <c r="E598" s="9"/>
      <c r="F598" s="12" t="s">
        <v>2998</v>
      </c>
      <c r="G598" s="12" t="s">
        <v>2901</v>
      </c>
      <c r="H598" s="12"/>
      <c r="I598" s="9" t="s">
        <v>335</v>
      </c>
      <c r="J598" s="9" t="s">
        <v>92</v>
      </c>
      <c r="K598" s="12" t="s">
        <v>112</v>
      </c>
      <c r="L598" s="18" t="s">
        <v>2999</v>
      </c>
      <c r="M598" s="16" t="s">
        <v>41</v>
      </c>
      <c r="N598" s="11" t="s">
        <v>2983</v>
      </c>
      <c r="O598" s="11" t="s">
        <v>2991</v>
      </c>
      <c r="P598" s="23"/>
      <c r="Q598" s="16"/>
      <c r="R598" s="23"/>
      <c r="S598" s="23"/>
      <c r="T598" s="23"/>
      <c r="U598" s="23"/>
      <c r="V598" s="23"/>
      <c r="W598" s="23"/>
      <c r="X598" s="16"/>
      <c r="Y598" s="9" t="s">
        <v>2604</v>
      </c>
      <c r="Z598" s="13" t="str">
        <f t="shared" si="1"/>
        <v>{"id":"M4-G-10e-E-3-BR","stimulus":"&lt;p&gt;Calcule a área deste trapézio.&lt;/p&gt;&lt;div style=\"display:flex; justify-content:center;\"&gt;&lt;img src=\"https://blueberry-assets.oneclick.es/M4_G_10e_3.svg\" width=\"300\"&gt;&lt;/img&gt;&lt;/div&gt;","template":"&lt;p&gt;A área mede {{response}} unidades quadradas.&lt;/p&gt;","hint":"&lt;p&gt;A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quadradas&lt;/p&gt;","seed":{"parameters":[],"calculated":[{"name":"A1","label":"{{function}}","function":"15"}],"uniques":true},"algorithm":{"name":"calculateOperation","params":{"method":"equivLiteral","keyboard":"NUMERICAL"}}}</v>
      </c>
      <c r="AA598" s="11" t="s">
        <v>3000</v>
      </c>
      <c r="AB598" s="14" t="str">
        <f t="shared" si="2"/>
        <v>M4-G-10e-E-3</v>
      </c>
      <c r="AC598" s="14" t="str">
        <f t="shared" si="3"/>
        <v>M4-G-10e-E-3-BR</v>
      </c>
      <c r="AD598" s="7" t="s">
        <v>261</v>
      </c>
      <c r="AE598" s="16"/>
      <c r="AF598" s="16" t="s">
        <v>46</v>
      </c>
      <c r="AG598" s="16"/>
    </row>
    <row r="599" ht="75.0" customHeight="1">
      <c r="A599" s="9" t="s">
        <v>3001</v>
      </c>
      <c r="B599" s="12" t="s">
        <v>3002</v>
      </c>
      <c r="C599" s="16" t="s">
        <v>34</v>
      </c>
      <c r="D599" s="10" t="s">
        <v>35</v>
      </c>
      <c r="E599" s="9"/>
      <c r="F599" s="11" t="s">
        <v>3003</v>
      </c>
      <c r="G599" s="12"/>
      <c r="H599" s="12"/>
      <c r="I599" s="9" t="s">
        <v>84</v>
      </c>
      <c r="J599" s="9" t="s">
        <v>110</v>
      </c>
      <c r="K599" s="12" t="s">
        <v>112</v>
      </c>
      <c r="L599" s="12" t="s">
        <v>112</v>
      </c>
      <c r="M599" s="16" t="s">
        <v>41</v>
      </c>
      <c r="N599" s="12" t="s">
        <v>3004</v>
      </c>
      <c r="O599" s="11" t="s">
        <v>3005</v>
      </c>
      <c r="P599" s="23"/>
      <c r="Q599" s="16"/>
      <c r="R599" s="23"/>
      <c r="S599" s="23"/>
      <c r="T599" s="23"/>
      <c r="U599" s="23"/>
      <c r="V599" s="23"/>
      <c r="W599" s="23"/>
      <c r="X599" s="16"/>
      <c r="Y599" s="9" t="s">
        <v>2604</v>
      </c>
      <c r="Z599" s="13" t="str">
        <f t="shared" si="1"/>
        <v>{"id":"M4-G-11a-I-1-BR","stimulus":"&lt;p&gt;Indique se as seguintes afirmações são verdadeiras ou falsas.&lt;/p&gt;","hint":"&lt;p&gt;O prismas e as pirâmides são tipos de poliedros.&lt;/p&gt;","feedback":"&lt;p&gt;Os &lt;b&gt;poliedros&lt;/b&gt; são sólidos geométricos compostos por polígonos. Dois exemplos de poliedros são &lt;b&gt;prismas&lt;/b&gt;, que têm duas bases e suas faces laterais são paralelogramos, e &lt;b&gt;pirâmides&lt;/b&gt;, que têm uma única base e suas faces laterais são triângulos.&lt;/p&gt;","seed":{"parameters":[],"calculated":[{"name":"A1","label":"Os poliedros são sólidos geométricos formados por polígonos."},{"name":"A2","label":"Os prismas são poliedros."},{"name":"A3","label":"As faces laterais dos prismas são paralelogramos."},{"name":"A4","label":"As pirâmides têm uma base."},{"name":"A5","label":"As pirâmides são um tipo de prisma.","incorrect":true,"feedback":"&lt;p&gt;As pirâmides e prismas são tipos de poliedros.&lt;/p&gt;"},{"name":"A6","label":"Os prismas têm quatro bases iguais e paralelas.","incorrect":true,"feedback":"&lt;p&gt;Os prismas têm duas bases iguais e paralelas.&lt;/p&gt;"},{"name":"A7","label":"As faces laterais das pirâmides nem sempre são triângulos.","incorrect":true,"feedback":"&lt;p&gt;As faces laterais de uma pirâmide são sempre triângulos.&lt;/p&gt;"},{"name":"A8","label":"Um poliedro é formado apenas por triângulos.","incorrect":true,"feedback":"&lt;p&gt;Um poliedro pode ser formado por todos os tipos de polígonos.&lt;/p&gt;"}],"uniques":true},"algorithm":{"name":"trueFalse","template":"Choice matrix – inline","params":{"countCorrect":2,"countIncorrect":1,"showCheckIcon":false,"options":["Verdadeira","Falsa"]}}}</v>
      </c>
      <c r="AA599" s="12" t="s">
        <v>3006</v>
      </c>
      <c r="AB599" s="14" t="str">
        <f t="shared" si="2"/>
        <v>M4-G-11a-I-1</v>
      </c>
      <c r="AC599" s="14" t="str">
        <f t="shared" si="3"/>
        <v>M4-G-11a-I-1-BR</v>
      </c>
      <c r="AD599" s="7" t="s">
        <v>261</v>
      </c>
      <c r="AE599" s="16"/>
      <c r="AF599" s="16" t="s">
        <v>46</v>
      </c>
      <c r="AG599" s="7" t="s">
        <v>47</v>
      </c>
    </row>
    <row r="600" ht="75.0" customHeight="1">
      <c r="A600" s="9" t="s">
        <v>3001</v>
      </c>
      <c r="B600" s="12" t="s">
        <v>3002</v>
      </c>
      <c r="C600" s="16" t="s">
        <v>48</v>
      </c>
      <c r="D600" s="10" t="s">
        <v>35</v>
      </c>
      <c r="E600" s="9"/>
      <c r="F600" s="11" t="s">
        <v>3007</v>
      </c>
      <c r="G600" s="12"/>
      <c r="H600" s="12"/>
      <c r="I600" s="9" t="s">
        <v>1289</v>
      </c>
      <c r="J600" s="7" t="s">
        <v>2601</v>
      </c>
      <c r="K600" s="12" t="s">
        <v>112</v>
      </c>
      <c r="L600" s="12" t="s">
        <v>112</v>
      </c>
      <c r="M600" s="16" t="s">
        <v>41</v>
      </c>
      <c r="N600" s="12" t="s">
        <v>3008</v>
      </c>
      <c r="O600" s="11" t="s">
        <v>3009</v>
      </c>
      <c r="P600" s="23"/>
      <c r="Q600" s="16"/>
      <c r="R600" s="23"/>
      <c r="S600" s="23"/>
      <c r="T600" s="23"/>
      <c r="U600" s="23"/>
      <c r="V600" s="23"/>
      <c r="W600" s="23"/>
      <c r="X600" s="16"/>
      <c r="Y600" s="9" t="s">
        <v>2604</v>
      </c>
      <c r="Z600" s="13" t="str">
        <f t="shared" si="1"/>
        <v>{"id":"M4-G-11a-E-1-BR","stimulus":"&lt;p&gt;Entre as figuras a seguir, selecione as que são prismas.&lt;/p&gt;","hint":"&lt;p&gt;Um prisma tem duas bases e suas faces laterais são paralelogramos.&lt;/p&gt;","feedback":"&lt;p&gt;Os prismas são poliedros formados por duas bases poligonais e faces laterais em forma de paralelogramo.&lt;/p&gt;","seed":{"parameters":[],"calculated":[{"name":"A1","label":"&lt;div style=\"display:flex; justify-content:center;\"&gt;&lt;img src=\"https://blueberry-assets.oneclick.es/M4_G_11a_1.svg\" width=\"300\"&gt;&lt;/img&gt;&lt;/div&gt;"},{"name":"A2","label":"&lt;div style=\"display:flex; justify-content:center;\"&gt;&lt;img src=\"https://blueberry-assets.oneclick.es/M4_G_11a_2.svg\" width=\"300\"&gt;&lt;/img&gt;&lt;/div&gt;"},{"name":"A3","label":"&lt;div style=\"display:flex; justify-content:center;\"&gt;&lt;img src=\"https://blueberry-assets.oneclick.es/M4_G_11a_3.svg\" width=\"300\"&gt;&lt;/img&gt;&lt;/div&gt;"},{"name":"A4","label":"&lt;div style=\"display:flex; justify-content:center;\"&gt;&lt;img src=\"https://blueberry-assets.oneclick.es/M4_G_11a_4.svg\" width=\"300\"&gt;&lt;/img&gt;&lt;/div&gt;","incorrect":true},{"name":"A5","label":"&lt;div style=\"display:flex; justify-content:center;\"&gt;&lt;img src=\"https://blueberry-assets.oneclick.es/M4_G_11a_5.svg\" width=\"300\"&gt;&lt;/img&gt;&lt;/div&gt;","incorrect":true},{"name":"A6","label":"&lt;div style=\"display:flex; justify-content:center;\"&gt;&lt;img src=\"https://blueberry-assets.oneclick.es/M4_G_11a_6.svg\" width=\"300\"&gt;&lt;/img&gt;&lt;/div&gt;","incorrect":true}],"uniques":true},"algorithm":{"name":"trueFalse","template":"Multiple choice – multiple response","params":{"countCorrect":2,"countIncorrect":2,"showCheckIcon":false,"columns":4}}}</v>
      </c>
      <c r="AA600" s="12" t="s">
        <v>3010</v>
      </c>
      <c r="AB600" s="14" t="str">
        <f t="shared" si="2"/>
        <v>M4-G-11a-E-1</v>
      </c>
      <c r="AC600" s="14" t="str">
        <f t="shared" si="3"/>
        <v>M4-G-11a-E-1-BR</v>
      </c>
      <c r="AD600" s="7" t="s">
        <v>261</v>
      </c>
      <c r="AE600" s="16"/>
      <c r="AF600" s="16" t="s">
        <v>46</v>
      </c>
      <c r="AG600" s="7" t="s">
        <v>47</v>
      </c>
    </row>
    <row r="601" ht="75.0" customHeight="1">
      <c r="A601" s="9" t="s">
        <v>3001</v>
      </c>
      <c r="B601" s="12" t="s">
        <v>3002</v>
      </c>
      <c r="C601" s="16" t="s">
        <v>48</v>
      </c>
      <c r="D601" s="10" t="s">
        <v>35</v>
      </c>
      <c r="E601" s="9"/>
      <c r="F601" s="11" t="s">
        <v>3011</v>
      </c>
      <c r="G601" s="12"/>
      <c r="H601" s="12"/>
      <c r="I601" s="9" t="s">
        <v>1289</v>
      </c>
      <c r="J601" s="7" t="s">
        <v>2601</v>
      </c>
      <c r="K601" s="12" t="s">
        <v>112</v>
      </c>
      <c r="L601" s="12" t="s">
        <v>112</v>
      </c>
      <c r="M601" s="16" t="s">
        <v>41</v>
      </c>
      <c r="N601" s="12" t="s">
        <v>3012</v>
      </c>
      <c r="O601" s="11" t="s">
        <v>3013</v>
      </c>
      <c r="P601" s="23"/>
      <c r="Q601" s="16"/>
      <c r="R601" s="23"/>
      <c r="S601" s="23"/>
      <c r="T601" s="23"/>
      <c r="U601" s="23"/>
      <c r="V601" s="23"/>
      <c r="W601" s="23"/>
      <c r="X601" s="16"/>
      <c r="Y601" s="9" t="s">
        <v>2604</v>
      </c>
      <c r="Z601" s="13" t="str">
        <f t="shared" si="1"/>
        <v>{"id":"M4-G-11a-E-2-BR","stimulus":"&lt;p&gt;Entre as figuras a seguir, selecione as que são pirâmides.&lt;/p&gt;","hint":"&lt;p&gt;Uma pirâmide tem uma base e suas faces laterais são triângulos.&lt;/p&gt;","feedback":"&lt;p&gt;As pirâmides são poliedros com base poligonal e faces laterais em forma de triângulo.&lt;/p&gt;","seed":{"parameters":[],"calculated":[{"name":"A1","label":"&lt;div style=\"display:flex; justify-content:center;\"&gt;&lt;img src=\"https://blueberry-assets.oneclick.es/M4_G_11a_1.svg\" width=\"300\"&gt;&lt;/img&gt;&lt;/div&gt;","incorrect":true},{"name":"A2","label":"&lt;div style=\"display:flex; justify-content:center;\"&gt;&lt;img src=\"https://blueberry-assets.oneclick.es/M4_G_11a_2.svg\" width=\"300\"&gt;&lt;/img&gt;&lt;/div&gt;","incorrect":true},{"name":"A3","label":"&lt;div style=\"display:flex; justify-content:center;\"&gt;&lt;img src=\"https://blueberry-assets.oneclick.es/M4_G_11a_3.svg\" width=\"300\"&gt;&lt;/img&gt;&lt;/div&gt;","incorrect":true},{"name":"A4","label":"&lt;div style=\"display:flex; justify-content:center;\"&gt;&lt;img src=\"https://blueberry-assets.oneclick.es/M4_G_11a_4.svg\" width=\"300\"&gt;&lt;/img&gt;&lt;/div&gt;"},{"name":"A5","label":"&lt;div style=\"display:flex; justify-content:center;\"&gt;&lt;img src=\"https://blueberry-assets.oneclick.es/M4_G_11a_5.svg\" width=\"300\"&gt;&lt;/img&gt;&lt;/div&gt;"},{"name":"A6","label":"&lt;div style=\"display:flex; justify-content:center;\"&gt;&lt;img src=\"https://blueberry-assets.oneclick.es/M4_G_11a_6.svg\" width=\"300\"&gt;&lt;/img&gt;&lt;/div&gt;"}],"uniques":true},"algorithm":{"name":"trueFalse","template":"Multiple choice – multiple response","params":{"countCorrect":2,"countIncorrect":2,"showCheckIcon":false,"columns":4}}}</v>
      </c>
      <c r="AA601" s="12" t="s">
        <v>3014</v>
      </c>
      <c r="AB601" s="14" t="str">
        <f t="shared" si="2"/>
        <v>M4-G-11a-E-2</v>
      </c>
      <c r="AC601" s="14" t="str">
        <f t="shared" si="3"/>
        <v>M4-G-11a-E-2-BR</v>
      </c>
      <c r="AD601" s="7" t="s">
        <v>261</v>
      </c>
      <c r="AE601" s="16"/>
      <c r="AF601" s="16" t="s">
        <v>46</v>
      </c>
      <c r="AG601" s="7" t="s">
        <v>47</v>
      </c>
    </row>
    <row r="602" ht="75.0" customHeight="1">
      <c r="A602" s="9" t="s">
        <v>3015</v>
      </c>
      <c r="B602" s="12" t="s">
        <v>3016</v>
      </c>
      <c r="C602" s="16" t="s">
        <v>34</v>
      </c>
      <c r="D602" s="10" t="s">
        <v>35</v>
      </c>
      <c r="E602" s="9"/>
      <c r="F602" s="11" t="s">
        <v>3017</v>
      </c>
      <c r="G602" s="12"/>
      <c r="H602" s="12"/>
      <c r="I602" s="9" t="s">
        <v>1289</v>
      </c>
      <c r="J602" s="7" t="s">
        <v>2601</v>
      </c>
      <c r="K602" s="12" t="s">
        <v>112</v>
      </c>
      <c r="L602" s="12" t="s">
        <v>112</v>
      </c>
      <c r="M602" s="9" t="s">
        <v>41</v>
      </c>
      <c r="N602" s="11" t="s">
        <v>3018</v>
      </c>
      <c r="O602" s="11" t="s">
        <v>3019</v>
      </c>
      <c r="P602" s="23"/>
      <c r="Q602" s="16"/>
      <c r="R602" s="23"/>
      <c r="S602" s="24"/>
      <c r="T602" s="24"/>
      <c r="U602" s="24"/>
      <c r="V602" s="24"/>
      <c r="W602" s="23"/>
      <c r="X602" s="16"/>
      <c r="Y602" s="9" t="s">
        <v>2604</v>
      </c>
      <c r="Z602" s="13" t="str">
        <f t="shared" si="1"/>
        <v>{"id":"M4-G-11b-I-1-BR","stimulus":"&lt;p&gt;Selecione a figura que representa a planificação de uma pirâmide quadrangular.&lt;/p&gt;","hint":"&lt;p&gt;A planificação de uma pirâmide quadrangular é formada por 1 quadrilátero e 4 triângulos.&lt;/p&gt;","feedback":"&lt;p&gt;A planificação de uma pirâmide quadrangular é formada por 1 quadrilátero e 4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v>
      </c>
      <c r="AA602" s="12" t="s">
        <v>3020</v>
      </c>
      <c r="AB602" s="14" t="str">
        <f t="shared" si="2"/>
        <v>M4-G-11b-I-1</v>
      </c>
      <c r="AC602" s="14" t="str">
        <f t="shared" si="3"/>
        <v>M4-G-11b-I-1-BR</v>
      </c>
      <c r="AD602" s="7" t="s">
        <v>261</v>
      </c>
      <c r="AE602" s="16"/>
      <c r="AF602" s="16" t="s">
        <v>46</v>
      </c>
      <c r="AG602" s="7" t="s">
        <v>47</v>
      </c>
    </row>
    <row r="603" ht="75.0" customHeight="1">
      <c r="A603" s="9" t="s">
        <v>3015</v>
      </c>
      <c r="B603" s="12" t="s">
        <v>3016</v>
      </c>
      <c r="C603" s="16" t="s">
        <v>34</v>
      </c>
      <c r="D603" s="10" t="s">
        <v>35</v>
      </c>
      <c r="E603" s="9"/>
      <c r="F603" s="11" t="s">
        <v>3021</v>
      </c>
      <c r="G603" s="12"/>
      <c r="H603" s="12"/>
      <c r="I603" s="9" t="s">
        <v>1289</v>
      </c>
      <c r="J603" s="7" t="s">
        <v>2601</v>
      </c>
      <c r="K603" s="12" t="s">
        <v>112</v>
      </c>
      <c r="L603" s="12" t="s">
        <v>112</v>
      </c>
      <c r="M603" s="9" t="s">
        <v>41</v>
      </c>
      <c r="N603" s="11" t="s">
        <v>3022</v>
      </c>
      <c r="O603" s="11" t="s">
        <v>3023</v>
      </c>
      <c r="P603" s="23"/>
      <c r="Q603" s="16"/>
      <c r="R603" s="23"/>
      <c r="S603" s="24"/>
      <c r="T603" s="24"/>
      <c r="U603" s="24"/>
      <c r="V603" s="24"/>
      <c r="W603" s="23"/>
      <c r="X603" s="16"/>
      <c r="Y603" s="9" t="s">
        <v>2604</v>
      </c>
      <c r="Z603" s="13" t="str">
        <f t="shared" si="1"/>
        <v>{"id":"M4-G-11b-I-2-BR","stimulus":"&lt;p&gt;Selecione a figura que representa a planificação de um prisma triangular.&lt;/p&gt;","hint":"&lt;p&gt;A planificação de um prisma triangular é formado por 2 triângulos e 3 retângulos.&lt;/p&gt;","feedback":"&lt;p&gt;A planificação de um prisma triangular é formado por 2 triângulos e 3 retângulos.&lt;/p&gt;","seed":{"parameters":[],"calculated":[{"name":"A1","label":"&lt;div style=\"display:flex; justify-content:center;\"&gt;&lt;img src=\"https://blueberry-assets.oneclick.es/M4_G_11b_1.svg\" width=\"300\"&gt;&lt;/img&gt;&lt;/div&gt;"},{"name":"A2","label":"&lt;div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v>
      </c>
      <c r="AA603" s="12" t="s">
        <v>3024</v>
      </c>
      <c r="AB603" s="14" t="str">
        <f t="shared" si="2"/>
        <v>M4-G-11b-I-2</v>
      </c>
      <c r="AC603" s="14" t="str">
        <f t="shared" si="3"/>
        <v>M4-G-11b-I-2-BR</v>
      </c>
      <c r="AD603" s="7" t="s">
        <v>261</v>
      </c>
      <c r="AE603" s="16"/>
      <c r="AF603" s="16" t="s">
        <v>46</v>
      </c>
      <c r="AG603" s="7" t="s">
        <v>47</v>
      </c>
    </row>
    <row r="604" ht="75.0" customHeight="1">
      <c r="A604" s="9" t="s">
        <v>3015</v>
      </c>
      <c r="B604" s="12" t="s">
        <v>3016</v>
      </c>
      <c r="C604" s="16" t="s">
        <v>34</v>
      </c>
      <c r="D604" s="10" t="s">
        <v>35</v>
      </c>
      <c r="E604" s="9"/>
      <c r="F604" s="11" t="s">
        <v>3025</v>
      </c>
      <c r="G604" s="12"/>
      <c r="H604" s="12"/>
      <c r="I604" s="9" t="s">
        <v>1289</v>
      </c>
      <c r="J604" s="7" t="s">
        <v>2601</v>
      </c>
      <c r="K604" s="12" t="s">
        <v>112</v>
      </c>
      <c r="L604" s="12" t="s">
        <v>112</v>
      </c>
      <c r="M604" s="9" t="s">
        <v>41</v>
      </c>
      <c r="N604" s="11" t="s">
        <v>3026</v>
      </c>
      <c r="O604" s="11" t="s">
        <v>3027</v>
      </c>
      <c r="P604" s="23"/>
      <c r="Q604" s="16"/>
      <c r="R604" s="23"/>
      <c r="S604" s="24"/>
      <c r="T604" s="24"/>
      <c r="U604" s="24"/>
      <c r="V604" s="24"/>
      <c r="W604" s="23"/>
      <c r="X604" s="16"/>
      <c r="Y604" s="9" t="s">
        <v>2604</v>
      </c>
      <c r="Z604" s="13" t="str">
        <f t="shared" si="1"/>
        <v>{"id":"M4-G-11b-I-3-BR","stimulus":"&lt;p&gt;Selecione a figura que representa a planificação de uma pirâmide pentagonal.&lt;/p&gt;","hint":"&lt;p&gt;A planificação de uma pirâmide pentagonal é formado por 1 pentágono e 5 triângulos.&lt;/p&gt;","feedback":"&lt;p&gt;A planificação de uma pirâmide pentagonal é formado por 1 pentágono e 5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width=\"300\"&gt;&lt;/img&gt;&lt;/div&gt;"}],"uniques":true},"algorithm":{"name":"trueFalse","template":"Multiple choice – standard","params":{"countCorrect":1,"countIncorrect":2,"showCheckIcon":false,"columns":3}}}</v>
      </c>
      <c r="AA604" s="12" t="s">
        <v>3028</v>
      </c>
      <c r="AB604" s="14" t="str">
        <f t="shared" si="2"/>
        <v>M4-G-11b-I-3</v>
      </c>
      <c r="AC604" s="14" t="str">
        <f t="shared" si="3"/>
        <v>M4-G-11b-I-3-BR</v>
      </c>
      <c r="AD604" s="7" t="s">
        <v>261</v>
      </c>
      <c r="AE604" s="16"/>
      <c r="AF604" s="16" t="s">
        <v>46</v>
      </c>
      <c r="AG604" s="7" t="s">
        <v>47</v>
      </c>
    </row>
    <row r="605" ht="75.0" customHeight="1">
      <c r="A605" s="9" t="s">
        <v>3015</v>
      </c>
      <c r="B605" s="12" t="s">
        <v>3016</v>
      </c>
      <c r="C605" s="16" t="s">
        <v>48</v>
      </c>
      <c r="D605" s="10" t="s">
        <v>35</v>
      </c>
      <c r="E605" s="9"/>
      <c r="F605" s="11" t="s">
        <v>3029</v>
      </c>
      <c r="G605" s="11" t="s">
        <v>3030</v>
      </c>
      <c r="H605" s="12"/>
      <c r="I605" s="9" t="s">
        <v>1289</v>
      </c>
      <c r="J605" s="9" t="s">
        <v>51</v>
      </c>
      <c r="K605" s="12" t="s">
        <v>112</v>
      </c>
      <c r="L605" s="11" t="s">
        <v>3031</v>
      </c>
      <c r="M605" s="9" t="s">
        <v>41</v>
      </c>
      <c r="N605" s="12" t="s">
        <v>3032</v>
      </c>
      <c r="O605" s="11" t="s">
        <v>3033</v>
      </c>
      <c r="P605" s="23"/>
      <c r="Q605" s="16"/>
      <c r="R605" s="23"/>
      <c r="S605" s="24"/>
      <c r="T605" s="24"/>
      <c r="U605" s="24"/>
      <c r="V605" s="24"/>
      <c r="W605" s="23"/>
      <c r="X605" s="16"/>
      <c r="Y605" s="9" t="s">
        <v>2604</v>
      </c>
      <c r="Z605" s="13" t="str">
        <f t="shared" si="1"/>
        <v>{"id":"M4-G-11b-E-1-BR","stimulus":"&lt;p&gt;Escreva o nome dos poliedros que correspondem às seguintes planificações.&lt;/p&gt;","template":"&lt;table style=\"width: 100%;\"&gt;&lt;tbody&gt;&lt;tr&gt;&lt;td style=\"width: 50%; text-align: center; border: none;\"&gt;&lt;div style=\"display: inline-block;\"&gt;&lt;img src=\"https://blueberry-assets.oneclick.es/M4_G_11b_1.svg\" width=\"350\"&gt;&lt;/img&gt;&lt;/div&gt;&lt;/td&gt;&lt;td style=\"width: 50%; text-align: center; border: none;\"&gt;&lt;div style=\"display: inline-block;\"&gt;&lt;img src=\"https://blueberry-assets.oneclick.es/M4_G_11b_5.svg\"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triangular","feedback":"&lt;p&gt;Trata-se de um prisma triangular porque possui 3 faces retangulares e 2 bases triangulares.&lt;/p&gt;"},{"name":"A2","label":"{{function}}","function":"pirâmide quadrangular","feedback":"&lt;p&gt;Trata-se de uma pirâmide quadrangular porque tem 3 faces triangulares e 1 base quadrada.&lt;/p&gt;"}],"uniques":true},"algorithm":{"name":"calculateOperation","template":"Cloze with text"}}</v>
      </c>
      <c r="AA605" s="12" t="s">
        <v>3034</v>
      </c>
      <c r="AB605" s="14" t="str">
        <f t="shared" si="2"/>
        <v>M4-G-11b-E-1</v>
      </c>
      <c r="AC605" s="14" t="str">
        <f t="shared" si="3"/>
        <v>M4-G-11b-E-1-BR</v>
      </c>
      <c r="AD605" s="7" t="s">
        <v>261</v>
      </c>
      <c r="AE605" s="16"/>
      <c r="AF605" s="16" t="s">
        <v>46</v>
      </c>
      <c r="AG605" s="7" t="s">
        <v>47</v>
      </c>
    </row>
    <row r="606" ht="75.0" customHeight="1">
      <c r="A606" s="9" t="s">
        <v>3015</v>
      </c>
      <c r="B606" s="12" t="s">
        <v>3016</v>
      </c>
      <c r="C606" s="16" t="s">
        <v>48</v>
      </c>
      <c r="D606" s="10" t="s">
        <v>35</v>
      </c>
      <c r="E606" s="9"/>
      <c r="F606" s="11" t="s">
        <v>3029</v>
      </c>
      <c r="G606" s="11" t="s">
        <v>3035</v>
      </c>
      <c r="H606" s="12"/>
      <c r="I606" s="9" t="s">
        <v>1289</v>
      </c>
      <c r="J606" s="9" t="s">
        <v>51</v>
      </c>
      <c r="K606" s="12" t="s">
        <v>112</v>
      </c>
      <c r="L606" s="11" t="s">
        <v>3036</v>
      </c>
      <c r="M606" s="9" t="s">
        <v>41</v>
      </c>
      <c r="N606" s="12" t="s">
        <v>3032</v>
      </c>
      <c r="O606" s="11" t="s">
        <v>3037</v>
      </c>
      <c r="P606" s="23"/>
      <c r="Q606" s="16"/>
      <c r="R606" s="23"/>
      <c r="S606" s="24"/>
      <c r="T606" s="24"/>
      <c r="U606" s="24"/>
      <c r="V606" s="24"/>
      <c r="W606" s="23"/>
      <c r="X606" s="16"/>
      <c r="Y606" s="9" t="s">
        <v>2604</v>
      </c>
      <c r="Z606" s="13" t="str">
        <f t="shared" si="1"/>
        <v>{"id":"M4-G-11b-E-2-BR","stimulus":"&lt;p&gt;Escreva o nome dos poliedros que correspondem às seguintes planificações.&lt;/p&gt;","template":"&lt;table style=\"width: 100%;\"&gt;&lt;tbody&gt;&lt;tr&gt;&lt;td style=\"width: 50%; text-align: center; border: none;\"&gt;&lt;div style=\"display: inline-block;\"&gt;&lt;img src=\"https://blueberry-assets.oneclick.es/M4_G_11b_2.svg\" width=\"350\"&gt;&lt;/img&gt;&lt;/div&gt;&lt;/td&gt;&lt;td style=\"width: 50%; text-align: center; border: none;\"&gt;&lt;div style=\"display: inline-block;\"&gt;&lt;img src=\"https://blueberry-assets.oneclick.es/M4_G_11b_6.svg\"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quadrangular","feedback":"&lt;p&gt;Trata-se de um prisma quadrangular porque possui 4 faces retangulares e 2 bases quadradas.&lt;/p&gt;"},{"name":"A2","label":"{{function}}","function":"pirâmide pentagonal","feedback":"&lt;p&gt;Trata-se uma pirâmide pentagonal porque tem 5 faces triangulares e 1 base pentagonal.&lt;/p&gt;"}],"uniques":true},"algorithm":{"name":"calculateOperation","template":"Cloze with text"}}</v>
      </c>
      <c r="AA606" s="12" t="s">
        <v>3038</v>
      </c>
      <c r="AB606" s="14" t="str">
        <f t="shared" si="2"/>
        <v>M4-G-11b-E-2</v>
      </c>
      <c r="AC606" s="14" t="str">
        <f t="shared" si="3"/>
        <v>M4-G-11b-E-2-BR</v>
      </c>
      <c r="AD606" s="7" t="s">
        <v>261</v>
      </c>
      <c r="AE606" s="16"/>
      <c r="AF606" s="16" t="s">
        <v>46</v>
      </c>
      <c r="AG606" s="7" t="s">
        <v>47</v>
      </c>
    </row>
    <row r="607" ht="75.0" customHeight="1">
      <c r="A607" s="9" t="s">
        <v>3039</v>
      </c>
      <c r="B607" s="12" t="s">
        <v>3040</v>
      </c>
      <c r="C607" s="16" t="s">
        <v>34</v>
      </c>
      <c r="D607" s="10" t="s">
        <v>35</v>
      </c>
      <c r="E607" s="9"/>
      <c r="F607" s="12" t="s">
        <v>3041</v>
      </c>
      <c r="G607" s="12"/>
      <c r="H607" s="12"/>
      <c r="I607" s="9" t="s">
        <v>37</v>
      </c>
      <c r="J607" s="9" t="s">
        <v>110</v>
      </c>
      <c r="K607" s="12"/>
      <c r="L607" s="12"/>
      <c r="M607" s="16" t="s">
        <v>41</v>
      </c>
      <c r="N607" s="12" t="s">
        <v>3042</v>
      </c>
      <c r="O607" s="11" t="s">
        <v>3043</v>
      </c>
      <c r="P607" s="23"/>
      <c r="Q607" s="16"/>
      <c r="R607" s="23"/>
      <c r="S607" s="23"/>
      <c r="T607" s="23"/>
      <c r="U607" s="23"/>
      <c r="V607" s="23"/>
      <c r="W607" s="23"/>
      <c r="X607" s="16"/>
      <c r="Y607" s="9" t="s">
        <v>2604</v>
      </c>
      <c r="Z607" s="13" t="str">
        <f t="shared" si="1"/>
        <v>{"id":"M4-G-12a-I-1-BR","stimulus":"&lt;p&gt;Indique se as seguintes afirmações são verdadeiras ou falsas.&lt;/p&gt;","hint":"&lt;p&gt;O cilindro tem duas bases, o cone tem apenas uma base e a esfera não tem nenhuma.&lt;/p&gt;","feedback":"&lt;p&gt;Os corpos redondos são sólidos geométricos com superfícies curvas. Entre eles estão:&lt;/p&gt;&lt;p&gt;O &lt;b&gt;cilindro,&lt;/b&gt; que possui duas bases circulares.&lt;/p&gt;&lt;p&gt;O &lt;b&gt;cone,&lt;/b&gt; que possui apenas uma base circular.&lt;/p&gt;&lt;p&gt;A &lt;b&gt;esfera,&lt;/b&gt; que não tem base.&lt;/p&gt;","seed":{"parameters":[],"calculated":[{"name":"A1","label":"Os corpos redondos são sólidos geométricos com superfícies curvas."},{"name":"A2","label":"O cilindro, o cone e a esfera são corpos redondos."},{"name":"A3","label":"Os cilindros têm duas bases circulares."},{"name":"A4","label":"As esferas não têm base."},{"name":"A5","label":"Os cones têm uma base circular."},{"name":"A6","label":"Os cones têm duas bases circulares.","incorrect":true,"feedback":"Os cones têm apenas uma base circular."},{"name":"A7","label":"As esferas têm uma base circular.","incorrect":true,"feedback":"As esferas não têm base."},{"name":"A8","label":"Os corpos redondos são polígonos com superfícies curvas.","incorrect":true,"feedback":"Os corpos redondos são sólidos geométricos, não polígonos."},{"name":"A9","label":"A esfera e o cone são os únicos corpos redondos.","incorrect":true,"feedback":"Os cilindros também são corpos redondos."}],"uniques":true},"algorithm":{"name":"trueFalse","template":"Choice matrix – inline","params":{"countCorrect":2,"countIncorrect":1,"showCheckIcon":false,"options":["Verdadeira","Falsa"]}}}</v>
      </c>
      <c r="AA607" s="11" t="s">
        <v>3044</v>
      </c>
      <c r="AB607" s="14" t="str">
        <f t="shared" si="2"/>
        <v>M4-G-12a-I-1</v>
      </c>
      <c r="AC607" s="14" t="str">
        <f t="shared" si="3"/>
        <v>M4-G-12a-I-1-BR</v>
      </c>
      <c r="AD607" s="7" t="s">
        <v>261</v>
      </c>
      <c r="AE607" s="16"/>
      <c r="AF607" s="16" t="s">
        <v>46</v>
      </c>
      <c r="AG607" s="7" t="s">
        <v>47</v>
      </c>
    </row>
    <row r="608" ht="75.0" customHeight="1">
      <c r="A608" s="9" t="s">
        <v>3039</v>
      </c>
      <c r="B608" s="12" t="s">
        <v>3040</v>
      </c>
      <c r="C608" s="16" t="s">
        <v>48</v>
      </c>
      <c r="D608" s="10" t="s">
        <v>35</v>
      </c>
      <c r="E608" s="9"/>
      <c r="F608" s="11" t="s">
        <v>3045</v>
      </c>
      <c r="G608" s="12" t="s">
        <v>3046</v>
      </c>
      <c r="H608" s="12"/>
      <c r="I608" s="9" t="s">
        <v>1289</v>
      </c>
      <c r="J608" s="9" t="s">
        <v>51</v>
      </c>
      <c r="K608" s="12" t="s">
        <v>3047</v>
      </c>
      <c r="L608" s="12" t="s">
        <v>3048</v>
      </c>
      <c r="M608" s="16" t="s">
        <v>41</v>
      </c>
      <c r="N608" s="12" t="s">
        <v>3042</v>
      </c>
      <c r="O608" s="11" t="s">
        <v>3049</v>
      </c>
      <c r="P608" s="23"/>
      <c r="Q608" s="16"/>
      <c r="R608" s="23"/>
      <c r="S608" s="23"/>
      <c r="T608" s="23"/>
      <c r="U608" s="23"/>
      <c r="V608" s="23"/>
      <c r="W608" s="23"/>
      <c r="X608" s="16"/>
      <c r="Y608" s="9" t="s">
        <v>2604</v>
      </c>
      <c r="Z608" s="13" t="str">
        <f t="shared" si="1"/>
        <v>{
    "id": "M4-G-12a-E-1-BR",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"M4_G_12a_1.svg",
                    "M4_G_12a_2.svg"
                ]
            },
            {
                "name": "Q2",
                "label": null,
                "list": [
                    "M4_G_12a_3.svg",
                    "M4_G_12a_4.svg"
                ]
            }
        ],
        "calculated": [
            {
                "name": "A1",
                "label": "{{function}}",
                "function": "esfera"
            },
            {
                "name": "A2",
                "label": "{{function}}",
                "function": "cilindro"
            }
        ],
        "uniques": true
    },
    "algorithm": {
        "name": "calculateOperation",
        "template": "Cloze with text"
    }
}</v>
      </c>
      <c r="AA608" s="11" t="s">
        <v>3050</v>
      </c>
      <c r="AB608" s="14" t="str">
        <f t="shared" si="2"/>
        <v>M4-G-12a-E-1</v>
      </c>
      <c r="AC608" s="14" t="str">
        <f t="shared" si="3"/>
        <v>M4-G-12a-E-1-BR</v>
      </c>
      <c r="AD608" s="7" t="s">
        <v>261</v>
      </c>
      <c r="AE608" s="16"/>
      <c r="AF608" s="16" t="s">
        <v>46</v>
      </c>
      <c r="AG608" s="7" t="s">
        <v>47</v>
      </c>
    </row>
    <row r="609" ht="75.0" customHeight="1">
      <c r="A609" s="9" t="s">
        <v>3039</v>
      </c>
      <c r="B609" s="12" t="s">
        <v>3040</v>
      </c>
      <c r="C609" s="16" t="s">
        <v>48</v>
      </c>
      <c r="D609" s="10" t="s">
        <v>35</v>
      </c>
      <c r="E609" s="9"/>
      <c r="F609" s="11" t="s">
        <v>3045</v>
      </c>
      <c r="G609" s="12" t="s">
        <v>3046</v>
      </c>
      <c r="H609" s="12"/>
      <c r="I609" s="9" t="s">
        <v>1289</v>
      </c>
      <c r="J609" s="9" t="s">
        <v>51</v>
      </c>
      <c r="K609" s="12" t="s">
        <v>3051</v>
      </c>
      <c r="L609" s="12" t="s">
        <v>3052</v>
      </c>
      <c r="M609" s="16" t="s">
        <v>41</v>
      </c>
      <c r="N609" s="12" t="s">
        <v>3042</v>
      </c>
      <c r="O609" s="11" t="s">
        <v>3049</v>
      </c>
      <c r="P609" s="23"/>
      <c r="Q609" s="16"/>
      <c r="R609" s="23"/>
      <c r="S609" s="23"/>
      <c r="T609" s="23"/>
      <c r="U609" s="23"/>
      <c r="V609" s="23"/>
      <c r="W609" s="23"/>
      <c r="X609" s="16"/>
      <c r="Y609" s="9" t="s">
        <v>2604</v>
      </c>
      <c r="Z609" s="13" t="str">
        <f t="shared" si="1"/>
        <v>{
    "id": "M4-G-12a-E-2-BR",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"M4_G_12a_5.svg",
                    "M4_G_12a_6.svg"
                ]
            },
            {
                "name": "Q2",
                "label": null,
                "list": [
                    "M4_G_12a_1.svg",
                    "M4_G_12a_2.svg"
                ]
            }
        ],
        "calculated": [
            {
                "name": "A1",
                "label": "{{function}}",
                "function": "cone"
            },
            {
                "name": "A2",
                "label": "{{function}}",
                "function": "esfera"
            }
        ],
        "uniques": true
    },
    "algorithm": {
        "name": "calculateOperation",
        "template": "Cloze with text"
    }
}</v>
      </c>
      <c r="AA609" s="11" t="s">
        <v>3053</v>
      </c>
      <c r="AB609" s="14" t="str">
        <f t="shared" si="2"/>
        <v>M4-G-12a-E-2</v>
      </c>
      <c r="AC609" s="14" t="str">
        <f t="shared" si="3"/>
        <v>M4-G-12a-E-2-BR</v>
      </c>
      <c r="AD609" s="7" t="s">
        <v>261</v>
      </c>
      <c r="AE609" s="16"/>
      <c r="AF609" s="16" t="s">
        <v>46</v>
      </c>
      <c r="AG609" s="7" t="s">
        <v>47</v>
      </c>
    </row>
    <row r="610" ht="75.0" customHeight="1">
      <c r="A610" s="9" t="s">
        <v>3039</v>
      </c>
      <c r="B610" s="12" t="s">
        <v>3040</v>
      </c>
      <c r="C610" s="16" t="s">
        <v>48</v>
      </c>
      <c r="D610" s="10" t="s">
        <v>35</v>
      </c>
      <c r="E610" s="9"/>
      <c r="F610" s="11" t="s">
        <v>3045</v>
      </c>
      <c r="G610" s="12" t="s">
        <v>3046</v>
      </c>
      <c r="H610" s="12"/>
      <c r="I610" s="9" t="s">
        <v>1289</v>
      </c>
      <c r="J610" s="9" t="s">
        <v>51</v>
      </c>
      <c r="K610" s="12" t="s">
        <v>3054</v>
      </c>
      <c r="L610" s="12" t="s">
        <v>3055</v>
      </c>
      <c r="M610" s="16" t="s">
        <v>41</v>
      </c>
      <c r="N610" s="12" t="s">
        <v>3042</v>
      </c>
      <c r="O610" s="11" t="s">
        <v>3049</v>
      </c>
      <c r="P610" s="23"/>
      <c r="Q610" s="16"/>
      <c r="R610" s="23"/>
      <c r="S610" s="23"/>
      <c r="T610" s="23"/>
      <c r="U610" s="23"/>
      <c r="V610" s="23"/>
      <c r="W610" s="23"/>
      <c r="X610" s="16"/>
      <c r="Y610" s="9" t="s">
        <v>2604</v>
      </c>
      <c r="Z610" s="13" t="str">
        <f t="shared" si="1"/>
        <v>{
    "id": "M4-G-12a-E-3-BR",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"M4_G_12a_3.svg",
                    "M4_G_12a_4.svg"
                ]
            },
            {
                "name": "Q2",
                "label": null,
                "list": [
                    "M4_G_12a_5.svg",
                    "M4_G_12a_6.svg"
                ]
            }
        ],
        "calculated": [
            {
                "name": "A1",
                "label": "{{function}}",
                "function": "cilindro"
            },
            {
                "name": "A2",
                "label": "{{function}}",
                "function": "cone"
            }
        ],
        "uniques": true
    },
    "algorithm": {
        "name": "calculateOperation",
        "template": "Cloze with text"
    }
}</v>
      </c>
      <c r="AA610" s="11" t="s">
        <v>3056</v>
      </c>
      <c r="AB610" s="14" t="str">
        <f t="shared" si="2"/>
        <v>M4-G-12a-E-3</v>
      </c>
      <c r="AC610" s="14" t="str">
        <f t="shared" si="3"/>
        <v>M4-G-12a-E-3-BR</v>
      </c>
      <c r="AD610" s="7" t="s">
        <v>261</v>
      </c>
      <c r="AE610" s="16"/>
      <c r="AF610" s="16" t="s">
        <v>46</v>
      </c>
      <c r="AG610" s="7" t="s">
        <v>47</v>
      </c>
    </row>
    <row r="611" ht="75.0" customHeight="1">
      <c r="A611" s="9" t="s">
        <v>3057</v>
      </c>
      <c r="B611" s="12" t="s">
        <v>3058</v>
      </c>
      <c r="C611" s="16" t="s">
        <v>34</v>
      </c>
      <c r="D611" s="10" t="s">
        <v>35</v>
      </c>
      <c r="E611" s="9"/>
      <c r="F611" s="11" t="s">
        <v>3059</v>
      </c>
      <c r="G611" s="12"/>
      <c r="H611" s="12"/>
      <c r="I611" s="9" t="s">
        <v>1289</v>
      </c>
      <c r="J611" s="9" t="s">
        <v>391</v>
      </c>
      <c r="K611" s="12" t="s">
        <v>337</v>
      </c>
      <c r="L611" s="12" t="s">
        <v>337</v>
      </c>
      <c r="M611" s="16" t="s">
        <v>41</v>
      </c>
      <c r="N611" s="12" t="s">
        <v>3060</v>
      </c>
      <c r="O611" s="11" t="s">
        <v>3061</v>
      </c>
      <c r="P611" s="23"/>
      <c r="Q611" s="16"/>
      <c r="R611" s="23"/>
      <c r="S611" s="23"/>
      <c r="T611" s="23"/>
      <c r="U611" s="23"/>
      <c r="V611" s="23"/>
      <c r="W611" s="23"/>
      <c r="X611" s="16"/>
      <c r="Y611" s="9" t="s">
        <v>2604</v>
      </c>
      <c r="Z611" s="13" t="str">
        <f t="shared" si="1"/>
        <v>{"id":"M4-G-12b-I-1-BR","stimulus":"&lt;p&gt;Selecione a figura que representa a planificação de um cilindro.&lt;/p&gt;","hint":"&lt;p&gt;A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width=\"300\"&gt;&lt;/img&gt;&lt;/div&gt;"},{"name":"A2","label":"&lt;div style=\"display:flex; justify-content:center;\"&gt;&lt;img src=\"https://blueberry-assets.oneclick.es/M4_G_12b_2.svg\" width=\"300\"&gt;&lt;/img&gt;&lt;/div&gt;"},{"name":"A3","label":"&lt;div style=\"display:flex; justify-content:center;\"&gt;&lt;img src=\"https://blueberry-assets.oneclick.es/M4_G_12b_3.svg\" width=\"300\"&gt;&lt;/img&gt;&lt;/div&gt;","incorrect":true,"feedback":"Esta figura representa a planificação de um cone."},{"name":"A5","label":"&lt;div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v>
      </c>
      <c r="AA611" s="12" t="s">
        <v>3062</v>
      </c>
      <c r="AB611" s="14" t="str">
        <f t="shared" si="2"/>
        <v>M4-G-12b-I-1</v>
      </c>
      <c r="AC611" s="14" t="str">
        <f t="shared" si="3"/>
        <v>M4-G-12b-I-1-BR</v>
      </c>
      <c r="AD611" s="7" t="s">
        <v>261</v>
      </c>
      <c r="AE611" s="16"/>
      <c r="AF611" s="16" t="s">
        <v>46</v>
      </c>
      <c r="AG611" s="7" t="s">
        <v>47</v>
      </c>
    </row>
    <row r="612" ht="75.0" customHeight="1">
      <c r="A612" s="9" t="s">
        <v>3057</v>
      </c>
      <c r="B612" s="12" t="s">
        <v>3058</v>
      </c>
      <c r="C612" s="16" t="s">
        <v>34</v>
      </c>
      <c r="D612" s="10" t="s">
        <v>35</v>
      </c>
      <c r="E612" s="9"/>
      <c r="F612" s="11" t="s">
        <v>3063</v>
      </c>
      <c r="G612" s="8"/>
      <c r="H612" s="12"/>
      <c r="I612" s="9" t="s">
        <v>1289</v>
      </c>
      <c r="J612" s="9" t="s">
        <v>391</v>
      </c>
      <c r="K612" s="12" t="s">
        <v>337</v>
      </c>
      <c r="L612" s="12" t="s">
        <v>337</v>
      </c>
      <c r="M612" s="16" t="s">
        <v>41</v>
      </c>
      <c r="N612" s="12" t="s">
        <v>3060</v>
      </c>
      <c r="O612" s="11" t="s">
        <v>3064</v>
      </c>
      <c r="P612" s="23"/>
      <c r="Q612" s="16"/>
      <c r="R612" s="23"/>
      <c r="S612" s="23"/>
      <c r="T612" s="23"/>
      <c r="U612" s="23"/>
      <c r="V612" s="23"/>
      <c r="W612" s="23"/>
      <c r="X612" s="16"/>
      <c r="Y612" s="9" t="s">
        <v>2604</v>
      </c>
      <c r="Z612" s="13" t="str">
        <f t="shared" si="1"/>
        <v>{"id":"M4-G-12b-I-2-BR","stimulus":"&lt;p&gt;Selecione a figura que representa a planificação de um cone.&lt;/p&gt;","hint":"&lt;p&gt;A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width=\"300\"&gt;&lt;/img&gt;&lt;/div&gt;","incorrect":true,"feedback":"Esta figura representa a planificação de um cilindro."},{"name":"A3","label":"&lt;div style=\"display:flex; justify-content:center;\"&gt;&lt;img src=\"https://blueberry-assets.oneclick.es/M4_G_12b_3.svg\" width=\"300\"&gt;&lt;/img&gt;&lt;/div&gt;"},{"name":"A4","label":"&lt;div style=\"display:flex; justify-content:center;\"&gt;&lt;img src=\"https://blueberry-assets.oneclick.es/M4_G_12b_4.svg\" width=\"300\"&gt;&lt;/img&gt;&lt;/div&gt;"},{"name":"A5","label":"&lt;div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v>
      </c>
      <c r="AA612" s="12" t="s">
        <v>3065</v>
      </c>
      <c r="AB612" s="14" t="str">
        <f t="shared" si="2"/>
        <v>M4-G-12b-I-2</v>
      </c>
      <c r="AC612" s="14" t="str">
        <f t="shared" si="3"/>
        <v>M4-G-12b-I-2-BR</v>
      </c>
      <c r="AD612" s="7" t="s">
        <v>261</v>
      </c>
      <c r="AE612" s="16"/>
      <c r="AF612" s="16" t="s">
        <v>46</v>
      </c>
      <c r="AG612" s="7" t="s">
        <v>47</v>
      </c>
    </row>
    <row r="613" ht="75.0" customHeight="1">
      <c r="A613" s="9" t="s">
        <v>3057</v>
      </c>
      <c r="B613" s="12" t="s">
        <v>3058</v>
      </c>
      <c r="C613" s="16" t="s">
        <v>48</v>
      </c>
      <c r="D613" s="10" t="s">
        <v>35</v>
      </c>
      <c r="E613" s="9"/>
      <c r="F613" s="11" t="s">
        <v>3066</v>
      </c>
      <c r="G613" s="12" t="s">
        <v>3067</v>
      </c>
      <c r="H613" s="12"/>
      <c r="I613" s="9" t="s">
        <v>1289</v>
      </c>
      <c r="J613" s="9" t="s">
        <v>51</v>
      </c>
      <c r="K613" s="12" t="s">
        <v>3068</v>
      </c>
      <c r="L613" s="11" t="s">
        <v>3069</v>
      </c>
      <c r="M613" s="16" t="s">
        <v>41</v>
      </c>
      <c r="N613" s="12" t="s">
        <v>3060</v>
      </c>
      <c r="O613" s="11" t="s">
        <v>3070</v>
      </c>
      <c r="P613" s="23"/>
      <c r="Q613" s="16"/>
      <c r="R613" s="23"/>
      <c r="S613" s="23"/>
      <c r="T613" s="23"/>
      <c r="U613" s="23"/>
      <c r="V613" s="23"/>
      <c r="W613" s="23"/>
      <c r="X613" s="16"/>
      <c r="Y613" s="9" t="s">
        <v>2604</v>
      </c>
      <c r="Z613" s="13" t="str">
        <f t="shared" si="1"/>
        <v>{
    "id": "M4-G-12b-E-1-BR",
    "stimulus": "&lt;p&gt;Escreva o nome dos sólidos que correspondem às seguintes planificações.&lt;/p&gt;",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"M4_G_12b_1.svg",
                    "M4_G_12b_2.svg"
                ]
            },
            {
                "name": "Q2",
                "label": null,
                "list": [
                    "M4_G_12b_3.svg",
                    "M4_G_12b_4.svg"
                ]
            }
        ],
        "calculated": [
            {
                "name": "A1",
                "label": "{{function}}",
                "function": "Cilindro",
                "feedback": "&lt;p&gt;Trata-se de um cilindro porque é formado por um retângulo e dois círculos.&lt;/p&gt;"
            },
            {
                "name": "A2",
                "label": "{{function}}",
                "function": "Cone",
                "feedback": "&lt;p&gt;Trata-se de um cone porque é composto por um setor circular e um círculo.&lt;/p&gt;"
            }
        ],
        "uniques": true
    },
    "algorithm": {
        "name": "calculateOperation",
        "template": "Cloze with text"
    }
}</v>
      </c>
      <c r="AA613" s="12" t="s">
        <v>3071</v>
      </c>
      <c r="AB613" s="14" t="str">
        <f t="shared" si="2"/>
        <v>M4-G-12b-E-1</v>
      </c>
      <c r="AC613" s="14" t="str">
        <f t="shared" si="3"/>
        <v>M4-G-12b-E-1-BR</v>
      </c>
      <c r="AD613" s="7" t="s">
        <v>261</v>
      </c>
      <c r="AE613" s="16"/>
      <c r="AF613" s="16" t="s">
        <v>46</v>
      </c>
      <c r="AG613" s="7" t="s">
        <v>47</v>
      </c>
    </row>
    <row r="614" ht="75.0" customHeight="1">
      <c r="A614" s="9" t="s">
        <v>3057</v>
      </c>
      <c r="B614" s="12" t="s">
        <v>3058</v>
      </c>
      <c r="C614" s="16" t="s">
        <v>48</v>
      </c>
      <c r="D614" s="10" t="s">
        <v>35</v>
      </c>
      <c r="E614" s="9"/>
      <c r="F614" s="11" t="s">
        <v>3066</v>
      </c>
      <c r="G614" s="12" t="s">
        <v>3067</v>
      </c>
      <c r="H614" s="12"/>
      <c r="I614" s="9" t="s">
        <v>1289</v>
      </c>
      <c r="J614" s="9" t="s">
        <v>51</v>
      </c>
      <c r="K614" s="12" t="s">
        <v>3072</v>
      </c>
      <c r="L614" s="11" t="s">
        <v>3073</v>
      </c>
      <c r="M614" s="16" t="s">
        <v>41</v>
      </c>
      <c r="N614" s="12" t="s">
        <v>3060</v>
      </c>
      <c r="O614" s="11" t="s">
        <v>3074</v>
      </c>
      <c r="P614" s="23"/>
      <c r="Q614" s="16"/>
      <c r="R614" s="23"/>
      <c r="S614" s="23"/>
      <c r="T614" s="23"/>
      <c r="U614" s="23"/>
      <c r="V614" s="23"/>
      <c r="W614" s="23"/>
      <c r="X614" s="16"/>
      <c r="Y614" s="9" t="s">
        <v>2604</v>
      </c>
      <c r="Z614" s="13" t="str">
        <f t="shared" si="1"/>
        <v>{
    "id": "M4-G-12b-E-2-BR",
    "stimulus": "&lt;p&gt;Escreva o nome dos sólidos que correspondem às seguintes planificações.&lt;/p&gt;",
    "template": "&lt;table style=\"width: 100%;\"&gt;&lt;tbody&gt;&lt;tr&gt;&lt;td style=\"width: 50%; text-align: center; border: none;\"&gt;&lt;div style=\"display: inline-block;\"&gt;&lt;img src=\"http://blueberry-assets.oneclick.es/{{Q1}}\" width=\"300\"&gt;&lt;/img&gt;&lt;/div&gt;&lt;/td&gt;&lt;td style=\"width: 50%; text-align: center; border: none;\"&gt;&lt;div style=\"display: inline-block;\"&gt;&lt;img src=\"http://blueberry-assets.oneclick.es/{{Q2}}\"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"M4_G_12b_3.svg",
                    "M4_G_12b_4.svg"
                ]
            },
            {
                "name": "Q2",
                "label": null,
                "list": [
                    "M4_G_12b_1.svg",
                    "M4_G_12b_2.svg"
                ]
            }
        ],
        "calculated": [
            {
                "name": "A1",
                "label": "{{function}}",
                "function": "Cone",
                "feedback": "&lt;p&gt;Trata-se de um cone porque é formado por um setor circular e um círculo.&lt;/p&gt;"
            },
            {
                "name": "A2",
                "label": "{{function}}",
                "function": "Cilindro",
                "feedback": "&lt;p&gt;Trata-se de um cilindro porque é formado por um retângulo e dois círculos.&lt;/p&gt;"
            }
        ],
        "uniques": true
    },
    "algorithm": {
        "name": "calculateOperation",
        "template": "Cloze with text"
    }
}</v>
      </c>
      <c r="AA614" s="11" t="s">
        <v>3075</v>
      </c>
      <c r="AB614" s="14" t="str">
        <f t="shared" si="2"/>
        <v>M4-G-12b-E-2</v>
      </c>
      <c r="AC614" s="14" t="str">
        <f t="shared" si="3"/>
        <v>M4-G-12b-E-2-BR</v>
      </c>
      <c r="AD614" s="7" t="s">
        <v>261</v>
      </c>
      <c r="AE614" s="16"/>
      <c r="AF614" s="16" t="s">
        <v>46</v>
      </c>
      <c r="AG614" s="7" t="s">
        <v>47</v>
      </c>
    </row>
    <row r="615" ht="75.0" customHeight="1">
      <c r="A615" s="9" t="s">
        <v>3076</v>
      </c>
      <c r="B615" s="12" t="s">
        <v>3077</v>
      </c>
      <c r="C615" s="16" t="s">
        <v>34</v>
      </c>
      <c r="D615" s="10" t="s">
        <v>35</v>
      </c>
      <c r="E615" s="9"/>
      <c r="F615" s="11" t="s">
        <v>3078</v>
      </c>
      <c r="G615" s="12"/>
      <c r="H615" s="12"/>
      <c r="I615" s="9" t="s">
        <v>37</v>
      </c>
      <c r="J615" s="7" t="s">
        <v>853</v>
      </c>
      <c r="K615" s="12" t="s">
        <v>3079</v>
      </c>
      <c r="L615" s="12"/>
      <c r="M615" s="16" t="s">
        <v>41</v>
      </c>
      <c r="N615" s="12" t="s">
        <v>3080</v>
      </c>
      <c r="O615" s="11" t="s">
        <v>3081</v>
      </c>
      <c r="P615" s="23"/>
      <c r="Q615" s="16"/>
      <c r="R615" s="23"/>
      <c r="S615" s="23"/>
      <c r="T615" s="23"/>
      <c r="U615" s="23"/>
      <c r="V615" s="23"/>
      <c r="W615" s="23"/>
      <c r="X615" s="16"/>
      <c r="Y615" s="9" t="s">
        <v>3082</v>
      </c>
      <c r="Z615" s="13" t="str">
        <f t="shared" si="1"/>
        <v>{"id":"M4-EyP-1a-I-1-BR","stimulus":"&lt;p&gt;Selecione a afirmação correta sobre os dados do quadro.&lt;/p&gt;&lt;div style=\"border: 3px solid #24817C;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!important;\"&gt;{{Q3}}&lt;/td&gt;&lt;/tr&gt;&lt;/tbody&gt;&lt;/table&gt;&lt;/div&gt;","hint":"&lt;p&gt;A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2."},{"name":"A2","label":"A frequência absoluta de {{Q2}} é 2."},{"name":"A3","label":"A frequência absoluta de {{Q3}} é 3."},{"name":"A4","label":"A frequência absoluta de {{Q4}} é 3."},{"name":"A5","label":"A frequência absoluta de {{Q1}} é 3.","incorrect":true},{"name":"A6","label":"A frequência absoluta de {{Q1}} é 1.","incorrect":true},{"name":"A7","label":"A frequência absoluta de {{Q2}} é 3.","incorrect":true},{"name":"A8","label":"A frequência absoluta de {{Q2}} é 1.","incorrect":true},{"name":"A9","label":"A frequência absoluta de {{Q3}} é 2.","incorrect":true},{"name":"A10","label":"A frequência absoluta de {{Q3}} é 1.","incorrect":true},{"name":"A11","label":"A frequência absoluta de {{Q4}} é 1.","incorrect":true},{"name":"A12","label":"A frequência absoluta de {{Q4}} é 2.","incorrect":true}],"uniques":true},"algorithm":{"name":"trueFalse","template":"Multiple choice – multiple response","params":{"countCorrect":2,"countIncorrect":1,"showCheckIcon":true}}}</v>
      </c>
      <c r="AA615" s="11" t="s">
        <v>3083</v>
      </c>
      <c r="AB615" s="14" t="str">
        <f t="shared" si="2"/>
        <v>M4-EyP-1a-I-1</v>
      </c>
      <c r="AC615" s="14" t="str">
        <f t="shared" si="3"/>
        <v>M4-EyP-1a-I-1-BR</v>
      </c>
      <c r="AD615" s="7" t="s">
        <v>261</v>
      </c>
      <c r="AE615" s="16"/>
      <c r="AF615" s="16" t="s">
        <v>46</v>
      </c>
      <c r="AG615" s="7" t="s">
        <v>47</v>
      </c>
    </row>
    <row r="616" ht="75.0" customHeight="1">
      <c r="A616" s="9" t="s">
        <v>3076</v>
      </c>
      <c r="B616" s="12" t="s">
        <v>3077</v>
      </c>
      <c r="C616" s="16" t="s">
        <v>34</v>
      </c>
      <c r="D616" s="10" t="s">
        <v>35</v>
      </c>
      <c r="E616" s="9"/>
      <c r="F616" s="11" t="s">
        <v>3084</v>
      </c>
      <c r="G616" s="12"/>
      <c r="H616" s="12"/>
      <c r="I616" s="9" t="s">
        <v>37</v>
      </c>
      <c r="J616" s="7" t="s">
        <v>853</v>
      </c>
      <c r="K616" s="12" t="s">
        <v>3079</v>
      </c>
      <c r="L616" s="12"/>
      <c r="M616" s="16" t="s">
        <v>41</v>
      </c>
      <c r="N616" s="12" t="s">
        <v>3080</v>
      </c>
      <c r="O616" s="11" t="s">
        <v>3081</v>
      </c>
      <c r="P616" s="23"/>
      <c r="Q616" s="16"/>
      <c r="R616" s="23"/>
      <c r="S616" s="23"/>
      <c r="T616" s="23"/>
      <c r="U616" s="23"/>
      <c r="V616" s="23"/>
      <c r="W616" s="23"/>
      <c r="X616" s="16"/>
      <c r="Y616" s="9" t="s">
        <v>3082</v>
      </c>
      <c r="Z616" s="13" t="str">
        <f t="shared" si="1"/>
        <v>{"id":"M4-EyP-1a-I-2-BR","stimulus":"&lt;p&gt;Selecione a afirmação correta sobre os dados do quadro.&lt;/p&gt;&lt;div style=\"border: 3px solid #24817C; padding: 0.5rem;\"&gt;&lt;table style=\"width: 100%; background: none !important;\"&gt;&lt;tbody&gt;&lt;tr&gt;&lt;td style=\"width: 20%; text-align: center; border: none; background: none !important;\"&gt;{{Q1}}&lt;/td&gt;&lt;td style=\"width: 20%; text-align: center; border: none; background: none !important;\"&gt;{{Q4}}&lt;/td&gt;&lt;td style=\"width: 20%; text-align: center; border: none; background: none !important;\"&gt;{{Q2}}&lt;/td&gt;&lt;td style=\"width: 20%; text-align: center; border: none; background: none !important;\"&gt;{{Q4}}&lt;/td&gt;&lt;td style=\"width: 20%; text-align: center; border: none; background: none !important;\"&gt;{{Q2}}&lt;/td&gt;&lt;/tr&gt;&lt;tr&gt;&lt;td style=\"width: 20%; text-align: center; border: none; background: none !important;\"&gt;{{Q1}}&lt;/td&gt;&lt;td style=\"width: 20%; text-align: center; border: none; background: none !important;\"&gt;{{Q1}}&lt;/td&gt;&lt;td style=\"width: 20%; text-align: center; border: none; background: none !important;\"&gt;{{Q4}}&lt;/td&gt;&lt;td style=\"width: 20%; text-align: center; border: none; background: none !important;\"&gt;{{Q3}}&lt;/td&gt;&lt;td style=\"width: 20%; text-align: center; border: none; background: none !important;\"&gt;{{Q1}}&lt;/td&gt;&lt;/tr&gt;&lt;/tbody&gt;&lt;/table&gt;&lt;/div&gt;","hint":"&lt;p&gt;A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4."},{"name":"A2","label":"A frequência absoluta de {{Q2}} é 2."},{"name":"A3","label":"A frequência absoluta de {{Q3}} é 1."},{"name":"A4","label":"A frequência absoluta de {{Q4}} é 3."},{"name":"A5","label":"A frequência absoluta de {{Q1}} é 2.","incorrect":true},{"name":"A6","label":"A frequência absoluta de {{Q1}} é 3.","incorrect":true},{"name":"A7","label":"A frequência absoluta de {{Q2}} é 1.","incorrect":true},{"name":"A8","label":"A frequência absoluta de {{Q2}} é 3.","incorrect":true},{"name":"A9","label":"A frequência absoluta de {{Q3}} é 2.","incorrect":true},{"name":"A10","label":"A frequência absoluta de {{Q3}} é 3.","incorrect":true},{"name":"A11","label":"A frequência absoluta de {{Q4}} é 2.","incorrect":true},{"name":"A12","label":"A frequência absoluta de {{Q4}} é 4.","incorrect":true}],"uniques":true},"algorithm":{"name":"trueFalse","template":"Multiple choice – multiple response","params":{"countCorrect":2,"countIncorrect":1,"showCheckIcon":true}}}</v>
      </c>
      <c r="AA616" s="11" t="s">
        <v>3085</v>
      </c>
      <c r="AB616" s="14" t="str">
        <f t="shared" si="2"/>
        <v>M4-EyP-1a-I-2</v>
      </c>
      <c r="AC616" s="14" t="str">
        <f t="shared" si="3"/>
        <v>M4-EyP-1a-I-2-BR</v>
      </c>
      <c r="AD616" s="7" t="s">
        <v>261</v>
      </c>
      <c r="AE616" s="16"/>
      <c r="AF616" s="16" t="s">
        <v>46</v>
      </c>
      <c r="AG616" s="7" t="s">
        <v>47</v>
      </c>
    </row>
    <row r="617" ht="75.0" customHeight="1">
      <c r="A617" s="9" t="s">
        <v>3076</v>
      </c>
      <c r="B617" s="12" t="s">
        <v>3077</v>
      </c>
      <c r="C617" s="16" t="s">
        <v>48</v>
      </c>
      <c r="D617" s="10" t="s">
        <v>35</v>
      </c>
      <c r="E617" s="9"/>
      <c r="F617" s="12" t="s">
        <v>3086</v>
      </c>
      <c r="G617" s="12" t="s">
        <v>3087</v>
      </c>
      <c r="H617" s="12"/>
      <c r="I617" s="9"/>
      <c r="J617" s="9" t="s">
        <v>92</v>
      </c>
      <c r="K617" s="12" t="s">
        <v>3088</v>
      </c>
      <c r="L617" s="12" t="s">
        <v>3089</v>
      </c>
      <c r="M617" s="16" t="s">
        <v>41</v>
      </c>
      <c r="N617" s="12" t="s">
        <v>3080</v>
      </c>
      <c r="O617" s="11" t="s">
        <v>3081</v>
      </c>
      <c r="P617" s="23"/>
      <c r="Q617" s="16"/>
      <c r="R617" s="23"/>
      <c r="S617" s="23"/>
      <c r="T617" s="23"/>
      <c r="U617" s="23"/>
      <c r="V617" s="23"/>
      <c r="W617" s="23"/>
      <c r="X617" s="16"/>
      <c r="Y617" s="9" t="s">
        <v>3082</v>
      </c>
      <c r="Z617" s="13" t="str">
        <f t="shared" si="1"/>
        <v>{"id":"M4-EyP-1a-E-1-BR","stimulus":"&lt;p&gt;Observe os dados do quadro e complete a tabela de frequência.&lt;/p&gt;&lt;div style=\"border: 3px solid #C77CB7; padding: 0.5rem;\"&gt;&lt;table style=\"width: 100%; background: none !important;\"&gt;&lt;tbody&gt;&lt;tr&gt;&lt;td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!important;\"&gt;{{Q1}}&lt;/td&gt;&lt;td style=\"width: 25%; text-align: center; border: none; background: none !important;\"&gt;{{Q3}}&lt;/td&gt;&lt;td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6"},{"name":"A2","label":"{{function}}","function":"2"},{"name":"A3","label":"{{function}}","function":"4"}],"uniques":true},"algorithm":{"name":"calculateOperation","params":{"method":"equivLiteral","keyboard":"NUMERICAL"}}}</v>
      </c>
      <c r="AA617" s="11" t="s">
        <v>3090</v>
      </c>
      <c r="AB617" s="14" t="str">
        <f t="shared" si="2"/>
        <v>M4-EyP-1a-E-1</v>
      </c>
      <c r="AC617" s="14" t="str">
        <f t="shared" si="3"/>
        <v>M4-EyP-1a-E-1-BR</v>
      </c>
      <c r="AD617" s="7" t="s">
        <v>261</v>
      </c>
      <c r="AE617" s="16"/>
      <c r="AF617" s="16" t="s">
        <v>46</v>
      </c>
      <c r="AG617" s="7" t="s">
        <v>47</v>
      </c>
    </row>
    <row r="618" ht="75.0" customHeight="1">
      <c r="A618" s="9" t="s">
        <v>3076</v>
      </c>
      <c r="B618" s="12" t="s">
        <v>3077</v>
      </c>
      <c r="C618" s="16" t="s">
        <v>48</v>
      </c>
      <c r="D618" s="10" t="s">
        <v>35</v>
      </c>
      <c r="E618" s="9"/>
      <c r="F618" s="12" t="s">
        <v>3091</v>
      </c>
      <c r="G618" s="12" t="s">
        <v>3087</v>
      </c>
      <c r="H618" s="12"/>
      <c r="I618" s="9"/>
      <c r="J618" s="9" t="s">
        <v>92</v>
      </c>
      <c r="K618" s="12" t="s">
        <v>3088</v>
      </c>
      <c r="L618" s="12" t="s">
        <v>3092</v>
      </c>
      <c r="M618" s="16" t="s">
        <v>41</v>
      </c>
      <c r="N618" s="12" t="s">
        <v>3080</v>
      </c>
      <c r="O618" s="11" t="s">
        <v>3081</v>
      </c>
      <c r="P618" s="23"/>
      <c r="Q618" s="16"/>
      <c r="R618" s="23"/>
      <c r="S618" s="23"/>
      <c r="T618" s="23"/>
      <c r="U618" s="23"/>
      <c r="V618" s="23"/>
      <c r="W618" s="23"/>
      <c r="X618" s="16"/>
      <c r="Y618" s="9" t="s">
        <v>3082</v>
      </c>
      <c r="Z618" s="13" t="str">
        <f t="shared" si="1"/>
        <v>{"id":"M4-EyP-1a-E-2-BR","stimulus":"&lt;p&gt;Observe os dados do quadro e complete a tabela de frequência.&lt;/p&gt;&lt;div style=\"border: 3px solid #C77CB7; padding: 0.5rem;\"&gt;&lt;table style=\"width: 100%; background: none !important;\"&gt;&lt;tbody&gt;&lt;tr&gt;&lt;td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!important;\"&gt;{{Q2}}&lt;/td&gt;&lt;td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!important;\"&gt;{{Q3}}&lt;/td&gt;&lt;/tr&gt;&lt;/tbody&gt;&lt;/table&gt;&lt;/div&gt;","template":"&lt;table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5"},{"name":"A2","label":"{{function}}","function":"3"},{"name":"A3","label":"{{function}}","function":"4"}],"uniques":true},"algorithm":{"name":"calculateOperation","params":{"method":"equivLiteral","keyboard":"NUMERICAL"}}}</v>
      </c>
      <c r="AA618" s="11" t="s">
        <v>3093</v>
      </c>
      <c r="AB618" s="14" t="str">
        <f t="shared" si="2"/>
        <v>M4-EyP-1a-E-2</v>
      </c>
      <c r="AC618" s="14" t="str">
        <f t="shared" si="3"/>
        <v>M4-EyP-1a-E-2-BR</v>
      </c>
      <c r="AD618" s="7" t="s">
        <v>261</v>
      </c>
      <c r="AE618" s="16"/>
      <c r="AF618" s="16" t="s">
        <v>46</v>
      </c>
      <c r="AG618" s="7" t="s">
        <v>47</v>
      </c>
    </row>
    <row r="619" ht="75.0" customHeight="1">
      <c r="A619" s="9" t="s">
        <v>3076</v>
      </c>
      <c r="B619" s="12" t="s">
        <v>3077</v>
      </c>
      <c r="C619" s="16" t="s">
        <v>67</v>
      </c>
      <c r="D619" s="10" t="s">
        <v>35</v>
      </c>
      <c r="E619" s="9"/>
      <c r="F619" s="11" t="s">
        <v>3094</v>
      </c>
      <c r="G619" s="12" t="s">
        <v>3095</v>
      </c>
      <c r="H619" s="12"/>
      <c r="I619" s="9"/>
      <c r="J619" s="9" t="s">
        <v>92</v>
      </c>
      <c r="K619" s="11" t="s">
        <v>3096</v>
      </c>
      <c r="L619" s="12" t="s">
        <v>3097</v>
      </c>
      <c r="M619" s="16" t="s">
        <v>41</v>
      </c>
      <c r="N619" s="12" t="s">
        <v>3080</v>
      </c>
      <c r="O619" s="11" t="s">
        <v>3081</v>
      </c>
      <c r="P619" s="23"/>
      <c r="Q619" s="16"/>
      <c r="R619" s="23"/>
      <c r="S619" s="23"/>
      <c r="T619" s="23"/>
      <c r="U619" s="23"/>
      <c r="V619" s="23"/>
      <c r="W619" s="23"/>
      <c r="X619" s="16"/>
      <c r="Y619" s="9" t="s">
        <v>3082</v>
      </c>
      <c r="Z619" s="13" t="str">
        <f t="shared" si="1"/>
        <v>{"id":"M4-EyP-1a-A-1-BR","stimulus":"&lt;p&gt;Alfredo anotou a cor de todas as suas camisas nesta lista. Observe os dados e complete a tabela de frequência.&lt;/p&gt;&lt;div style=\"border: 3px solid #72D2CD;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#72D2CD;\"&gt;&lt;strong&gt;Cor da camisa&lt;/strong&gt;&lt;/td&gt;&lt;td style=\"width: 50%; text-align: center; color: white; background-color: #72D2CD;\"&gt;&lt;strong&gt;Frequência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Azul","Branca","Verde"]},{"name":"Q2","label":null,"list":["Azul","Branca","Verde"]},{"name":"Q3","label":null,"list":["Azul","Branca","Verde"]}],"calculated":[{"name":"A1","label":"{{function}}","function":"6"},{"name":"A2","label":"{{function}}","function":"7"},{"name":"A3","label":"{{function}}","function":"3"}],"uniques":true},"algorithm":{"name":"calculateOperation","params":{"method":"equivLiteral","keyboard":"NUMERICAL"}}}</v>
      </c>
      <c r="AA619" s="11" t="s">
        <v>3098</v>
      </c>
      <c r="AB619" s="14" t="str">
        <f t="shared" si="2"/>
        <v>M4-EyP-1a-A-1</v>
      </c>
      <c r="AC619" s="14" t="str">
        <f t="shared" si="3"/>
        <v>M4-EyP-1a-A-1-BR</v>
      </c>
      <c r="AD619" s="7" t="s">
        <v>261</v>
      </c>
      <c r="AE619" s="16"/>
      <c r="AF619" s="16" t="s">
        <v>46</v>
      </c>
      <c r="AG619" s="7" t="s">
        <v>47</v>
      </c>
    </row>
    <row r="620" ht="75.0" customHeight="1">
      <c r="A620" s="9" t="s">
        <v>3076</v>
      </c>
      <c r="B620" s="12" t="s">
        <v>3077</v>
      </c>
      <c r="C620" s="16" t="s">
        <v>67</v>
      </c>
      <c r="D620" s="10" t="s">
        <v>35</v>
      </c>
      <c r="E620" s="9"/>
      <c r="F620" s="11" t="s">
        <v>3099</v>
      </c>
      <c r="G620" s="12" t="s">
        <v>3100</v>
      </c>
      <c r="H620" s="12"/>
      <c r="I620" s="9"/>
      <c r="J620" s="9" t="s">
        <v>92</v>
      </c>
      <c r="K620" s="11" t="s">
        <v>3101</v>
      </c>
      <c r="L620" s="12" t="s">
        <v>3102</v>
      </c>
      <c r="M620" s="16" t="s">
        <v>41</v>
      </c>
      <c r="N620" s="12" t="s">
        <v>3080</v>
      </c>
      <c r="O620" s="11" t="s">
        <v>3081</v>
      </c>
      <c r="P620" s="23"/>
      <c r="Q620" s="16"/>
      <c r="R620" s="23"/>
      <c r="S620" s="23"/>
      <c r="T620" s="23"/>
      <c r="U620" s="23"/>
      <c r="V620" s="23"/>
      <c r="W620" s="23"/>
      <c r="X620" s="16"/>
      <c r="Y620" s="9" t="s">
        <v>3082</v>
      </c>
      <c r="Z620" s="13" t="str">
        <f t="shared" si="1"/>
        <v>{"id":"M4-EyP-1a-A-2-BR","stimulus":"&lt;p&gt;Um grupo de amigos anotou em que andar do prédio cada um deles mora. Observe os dados e complete a tabela de frequência.&lt;/p&gt;&lt;div style=\"border: 3px solid #BDB1FB; padding: 0.5rem;\"&gt;&lt;table style=\"width: 100%; background: none !important;\"&gt;&lt;tbody&gt;&lt;tr&gt;&lt;td style=\"width: 33.3%; text-align: center; border: none; background: none !important;\"&gt;{{Q1}}&lt;/td&gt;&lt;td style=\"width: 33.3%; text-align: center; border: none; background: none !important;\"&gt;{{Q2}}&lt;/td&gt;&lt;td style=\"width: 33.3%; text-align: center; border: none; background: none !important;\"&gt;{{Q1}}&lt;/td&gt;&lt;/tr&gt;&lt;tr&gt;&lt;td style=\"width: 33.3%; text-align: center; border: none; background: none !important;\"&gt;{{Q1}}&lt;/td&gt;&lt;td style=\"width: 33.3%; text-align: center; border: none; background: none !important;\"&gt;{{Q2}}&lt;/td&gt;&lt;td style=\"width: 33.3%; text-align: center; border: none; background: none !important;\"&gt;{{Q2}}&lt;/td&gt;&lt;/tr&gt;&lt;tr&gt;&lt;td style=\"width: 33.3%; text-align: center; border: none; background: none !important;\"&gt;{{Q1}}&lt;/td&gt;&lt;td style=\"width: 33.3%; text-align: center; border: none; background: none !important;\"&gt;{{Q3}}&lt;/td&gt;&lt;td style=\"width: 33.3%; text-align: center; border: none; background: none !important;\"&gt;{{Q3}}&lt;/td&gt;&lt;/tr&gt;&lt;/tr&gt;&lt;/tbody&gt;&lt;/table&gt;&lt;/div&gt;","template":"&lt;table style=\"width: 100%;\"&gt;&lt;tbody&gt;&lt;tr&gt;&lt;td style=\"width: 50%; text-align: center; color: white; background-color: #BDB1FB;\"&gt;&lt;strong&gt;Andar&lt;/strong&gt;&lt;/td&gt;&lt;td style=\"width: 50%; text-align: center; color: white; background-color: #BDB1FB;\"&gt;&lt;strong&gt;Frequência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repetido.&lt;/p&gt;","seed":{"parameters":[{"name":"Q1","label":null,"list":["2 º andar","4 º andar","5 º andar","6 º andar"]},{"name":"Q2","label":null,"list":["2 º andar","4 º andar","5 º andar","6 º andar"]},{"name":"Q3","label":null,"list":["2 º andar","4 º andar","5 º andar","6 º andar"]}],"calculated":[{"name":"A1","label":"{{function}}","function":"4"},{"name":"A2","label":"{{function}}","function":"3"},{"name":"A3","label":"{{function}}","function":"2"}],"uniques":true},"algorithm":{"name":"calculateOperation","params":{"method":"equivLiteral","keyboard":"NUMERICAL"}}}</v>
      </c>
      <c r="AA620" s="11" t="s">
        <v>3103</v>
      </c>
      <c r="AB620" s="14" t="str">
        <f t="shared" si="2"/>
        <v>M4-EyP-1a-A-2</v>
      </c>
      <c r="AC620" s="14" t="str">
        <f t="shared" si="3"/>
        <v>M4-EyP-1a-A-2-BR</v>
      </c>
      <c r="AD620" s="7" t="s">
        <v>261</v>
      </c>
      <c r="AE620" s="16"/>
      <c r="AF620" s="16" t="s">
        <v>46</v>
      </c>
      <c r="AG620" s="7" t="s">
        <v>47</v>
      </c>
    </row>
    <row r="621" ht="75.0" customHeight="1">
      <c r="A621" s="9" t="s">
        <v>3076</v>
      </c>
      <c r="B621" s="12" t="s">
        <v>3077</v>
      </c>
      <c r="C621" s="16" t="s">
        <v>67</v>
      </c>
      <c r="D621" s="10" t="s">
        <v>35</v>
      </c>
      <c r="E621" s="9"/>
      <c r="F621" s="11" t="s">
        <v>3104</v>
      </c>
      <c r="G621" s="12" t="s">
        <v>3105</v>
      </c>
      <c r="H621" s="12"/>
      <c r="I621" s="9"/>
      <c r="J621" s="9" t="s">
        <v>92</v>
      </c>
      <c r="K621" s="11" t="s">
        <v>3106</v>
      </c>
      <c r="L621" s="12" t="s">
        <v>3107</v>
      </c>
      <c r="M621" s="16" t="s">
        <v>41</v>
      </c>
      <c r="N621" s="12" t="s">
        <v>3080</v>
      </c>
      <c r="O621" s="11" t="s">
        <v>3081</v>
      </c>
      <c r="P621" s="23"/>
      <c r="Q621" s="16"/>
      <c r="R621" s="23"/>
      <c r="S621" s="23"/>
      <c r="T621" s="23"/>
      <c r="U621" s="23"/>
      <c r="V621" s="23"/>
      <c r="W621" s="23"/>
      <c r="X621" s="16"/>
      <c r="Y621" s="9" t="s">
        <v>3082</v>
      </c>
      <c r="Z621" s="13" t="str">
        <f t="shared" si="1"/>
        <v>{"id":"M4-EyP-1a-A-3-BR","stimulus":"&lt;p&gt;A professora de Educação Física anotou os esportes preferidos de seus alunos. Observe os dados e complete a tabela de frequência.&lt;/p&gt;&lt;div style=\"border: 3px solid #FEA487; padding: 0.5rem;\"&gt;&lt;table style=\"width: 100%; background: none !important;\"&gt;&lt;tbody&gt;&lt;tr&gt;&lt;td style=\"width: 25%; text-align: center; border: none; background: none !important;\"&gt;{{Q2}}&lt;/td&gt;&lt;td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!important;\"&gt;{{Q3}}&lt;/td&gt;&lt;td style=\"width: 25%; text-align: center; border: none; background: none !important;\"&gt;{{Q3}}&lt;/td&gt;&lt;td style=\"width: 25%; text-align: center; border: none; background: none !important;\"&gt;{{Q1}}&lt;/td&gt;&lt;td style=\"width: 25%; text-align: center; border: none; background: none !important;\"&gt;{{Q2}}&lt;/td&gt;&lt;/tr&gt;&lt;tr&gt;&lt;td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#FEA487;\"&gt;&lt;strong&gt;Esporte&lt;/strong&gt;&lt;/td&gt;&lt;td style=\"width: 50%; text-align: center; color: white; background-color: #FEA487;\"&gt;&lt;strong&gt;Frequência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Natação","Futsal","Vôlei"]},{"name":"Q2","label":null,"list":["Natação","Futsal","Vôlei"]},{"name":"Q3","label":null,"list":["Natação","Futsal","Vôlei"]}],"calculated":[{"name":"A1","label":"{{function}}","function":"2"},{"name":"A2","label":"{{function}}","function":"4"},{"name":"A3","label":"{{function}}","function":"6"}],"uniques":true},"algorithm":{"name":"calculateOperation","params":{"method":"equivLiteral","keyboard":"NUMERICAL"}}}</v>
      </c>
      <c r="AA621" s="11" t="s">
        <v>3108</v>
      </c>
      <c r="AB621" s="14" t="str">
        <f t="shared" si="2"/>
        <v>M4-EyP-1a-A-3</v>
      </c>
      <c r="AC621" s="14" t="str">
        <f t="shared" si="3"/>
        <v>M4-EyP-1a-A-3-BR</v>
      </c>
      <c r="AD621" s="7" t="s">
        <v>261</v>
      </c>
      <c r="AE621" s="16"/>
      <c r="AF621" s="16" t="s">
        <v>46</v>
      </c>
      <c r="AG621" s="7" t="s">
        <v>47</v>
      </c>
    </row>
    <row r="622" ht="75.0" customHeight="1">
      <c r="A622" s="7" t="s">
        <v>3109</v>
      </c>
      <c r="B622" s="12" t="s">
        <v>3110</v>
      </c>
      <c r="C622" s="16" t="s">
        <v>34</v>
      </c>
      <c r="D622" s="10" t="s">
        <v>35</v>
      </c>
      <c r="E622" s="9"/>
      <c r="F622" s="11" t="s">
        <v>3111</v>
      </c>
      <c r="G622" s="12"/>
      <c r="H622" s="12"/>
      <c r="I622" s="9" t="s">
        <v>37</v>
      </c>
      <c r="J622" s="9" t="s">
        <v>391</v>
      </c>
      <c r="K622" s="12" t="s">
        <v>3112</v>
      </c>
      <c r="L622" s="12"/>
      <c r="M622" s="16" t="s">
        <v>41</v>
      </c>
      <c r="N622" s="12" t="s">
        <v>3080</v>
      </c>
      <c r="O622" s="11" t="s">
        <v>3113</v>
      </c>
      <c r="P622" s="23"/>
      <c r="Q622" s="16"/>
      <c r="R622" s="23"/>
      <c r="S622" s="23"/>
      <c r="T622" s="23"/>
      <c r="U622" s="23"/>
      <c r="V622" s="23"/>
      <c r="W622" s="23"/>
      <c r="X622" s="16"/>
      <c r="Y622" s="9" t="s">
        <v>3082</v>
      </c>
      <c r="Z622" s="13" t="str">
        <f t="shared" si="1"/>
        <v>{"id":"M4-EyP-1b-I-1-BR","stimulus":"&lt;p&gt;Esta tabela de frequência mostra o número de irmãos que os colegas de classe de Jaime têm. Selecione a afirmação correta.&lt;/p&gt;&lt;table style=\"width: 100%;\"&gt;&lt;tbody&gt;&lt;tr&gt;&lt;td style=\"width: 50%; text-align: center; color: white; background-color: #C77CB7;\"&gt;&lt;strong&gt;Número de irmãos&lt;/strong&gt;&lt;/td&gt;&lt;td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á {{Q2}} alunos que têm {{Q1}} irmãos."},{"name":"A2","label":"Há {{Q4}} alunos que têm {{Q3}} irmãos."},{"name":"A3","label":"Há {{Q6}} alunos que têm {{Q5}} irmãos."},{"name":"A4","label":"Há {{Q1}} alunos que têm {{Q2}} irmãos.","incorrect":true,"feedback":"&lt;p&gt;Há {{Q2}} alunos que têm {{Q1}} irmãos.&lt;/p&gt;"},{"name":"A5","label":"Há {{Q3}} alunos que têm {{Q4}} irmãos.","incorrect":true,"feedback":"&lt;p&gt;Há {{Q4}} alunos que têm {{Q3}} irmãos.&lt;/p&gt;"},{"name":"A6","label":"Há {{Q5}} alunos que têm {{Q6}} irmãos.","incorrect":true,"feedback":"&lt;p&gt;Há {{Q6}} alunos que têm {{Q5}} irmãos.&lt;/p&gt;"},{"name":"A7","label":"Há {{Q2}} alunos que têm {{Q3}} irmãos.","incorrect":true,"feedback":"&lt;p&gt;Há {{Q4}} alunos que têm {{Q3}} irmãos.&lt;/p&gt;"},{"name":"A8","label":"Há {{Q4}} alunos que têm {{Q5}} irmãos.","incorrect":true,"feedback":"&lt;p&gt;Há {{Q6}} alunos que têm {{Q5}} irmãos.&lt;/p&gt;"},{"name":"A9","label":"Há {{Q6}} alunos que têm {{Q1}} irmãos.","incorrect":true,"feedback":"&lt;p&gt;Há {{Q2}} alunos que têm {{Q1}} irmãos.&lt;/p&gt;"}],"uniques":true},"algorithm":{"name":"trueFalse","template":"Multiple choice – standard","params":{"countCorrect":1,"countIncorrect":2,"showCheckIcon":true}}}</v>
      </c>
      <c r="AA622" s="11" t="s">
        <v>3114</v>
      </c>
      <c r="AB622" s="14" t="str">
        <f t="shared" si="2"/>
        <v>M4-EyP-1b-I-1</v>
      </c>
      <c r="AC622" s="14" t="str">
        <f t="shared" si="3"/>
        <v>M4-EyP-1b-I-1-BR</v>
      </c>
      <c r="AD622" s="7" t="s">
        <v>261</v>
      </c>
      <c r="AE622" s="16"/>
      <c r="AF622" s="16" t="s">
        <v>46</v>
      </c>
      <c r="AG622" s="7" t="s">
        <v>47</v>
      </c>
    </row>
    <row r="623" ht="75.0" customHeight="1">
      <c r="A623" s="7" t="s">
        <v>3109</v>
      </c>
      <c r="B623" s="12" t="s">
        <v>3110</v>
      </c>
      <c r="C623" s="16" t="s">
        <v>34</v>
      </c>
      <c r="D623" s="10" t="s">
        <v>35</v>
      </c>
      <c r="E623" s="9"/>
      <c r="F623" s="11" t="s">
        <v>3115</v>
      </c>
      <c r="G623" s="12"/>
      <c r="H623" s="12"/>
      <c r="I623" s="9" t="s">
        <v>37</v>
      </c>
      <c r="J623" s="9" t="s">
        <v>391</v>
      </c>
      <c r="K623" s="12" t="s">
        <v>3112</v>
      </c>
      <c r="L623" s="12"/>
      <c r="M623" s="16" t="s">
        <v>41</v>
      </c>
      <c r="N623" s="12" t="s">
        <v>3080</v>
      </c>
      <c r="O623" s="11" t="s">
        <v>3116</v>
      </c>
      <c r="P623" s="23"/>
      <c r="Q623" s="16"/>
      <c r="R623" s="23"/>
      <c r="S623" s="23"/>
      <c r="T623" s="23"/>
      <c r="U623" s="23"/>
      <c r="V623" s="23"/>
      <c r="W623" s="23"/>
      <c r="X623" s="16"/>
      <c r="Y623" s="9" t="s">
        <v>3082</v>
      </c>
      <c r="Z623" s="13" t="str">
        <f t="shared" si="1"/>
        <v>{"id":"M4-EyP-1b-I-2-BR","stimulus":"&lt;p&gt;Em um restaurante, foi anotado em um quadro o número de pessoas que estão comendo em cada mesa. Selecione a afirmação correta.&lt;/p&gt;&lt;table style=\"width: 100%;\"&gt;&lt;tbody&gt;&lt;tr&gt;&lt;td style=\"width: 50%; text-align: center; color: white; background-color: #C77CB7;\"&gt;&lt;strong&gt;Pessoas por mesa&lt;/strong&gt;&lt;/td&gt;&lt;td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a {{Q2}} mesas com {{Q1}} pessoas."},{"name":"A2","label":"Há {{Q4}} mesas com {{Q3}} pessoas."},{"name":"A3","label":"Há {{Q6}} mesas com {{Q5}} pessoas."},{"name":"A4","label":"Há {{Q1}} mesas com {{Q2}} pessoas.","incorrect":true,"feedback":"&lt;p&gt;Há {{Q2}} mesas com {{Q1}} pessoas.&lt;/p&gt;"},{"name":"A5","label":"Há {{Q3}} mesas com {{Q4}} pessoas.","incorrect":true,"feedback":"&lt;p&gt;Há {{Q4}} mesas com {{Q3}} pessoas.&lt;/p&gt;"},{"name":"A6","label":"Há {{Q5}} mesas com {{Q6}} pessoas.","incorrect":true,"feedback":"&lt;p&gt;Há {{Q6}} mesas com {{Q5}} pessoas.&lt;/p&gt;"},{"name":"A7","label":"Há {{Q2}} mesas com {{Q3}} pessoas.","incorrect":true,"feedback":"&lt;p&gt;Há {{Q4}} mesas com {{Q3}} pessoas.&lt;/p&gt;"},{"name":"A8","label":"Há {{Q4}} mesas com {{Q1}} pessoas.","incorrect":true,"feedback":"&lt;p&gt;Há {{Q2}} mesas com {{Q1}} pessoas.&lt;/p&gt;"},{"name":"A9","label":"Há {{Q6}} mesas com {{Q3}} pessoas.","incorrect":true,"feedback":"&lt;p&gt;Há {{Q4}} mesas com {{Q3}} pessoas.&lt;/p&gt;"}],"uniques":true},"algorithm":{"name":"trueFalse","template":"Multiple choice – standard","params":{"countCorrect":1,"countIncorrect":2,"showCheckIcon":true}}}</v>
      </c>
      <c r="AA623" s="11" t="s">
        <v>3117</v>
      </c>
      <c r="AB623" s="14" t="str">
        <f t="shared" si="2"/>
        <v>M4-EyP-1b-I-2</v>
      </c>
      <c r="AC623" s="14" t="str">
        <f t="shared" si="3"/>
        <v>M4-EyP-1b-I-2-BR</v>
      </c>
      <c r="AD623" s="7" t="s">
        <v>261</v>
      </c>
      <c r="AE623" s="16"/>
      <c r="AF623" s="16" t="s">
        <v>46</v>
      </c>
      <c r="AG623" s="7" t="s">
        <v>47</v>
      </c>
    </row>
    <row r="624" ht="75.0" customHeight="1">
      <c r="A624" s="7" t="s">
        <v>3109</v>
      </c>
      <c r="B624" s="12" t="s">
        <v>3110</v>
      </c>
      <c r="C624" s="7" t="s">
        <v>34</v>
      </c>
      <c r="D624" s="10" t="s">
        <v>35</v>
      </c>
      <c r="E624" s="9"/>
      <c r="F624" s="11" t="s">
        <v>3118</v>
      </c>
      <c r="G624" s="12"/>
      <c r="H624" s="12"/>
      <c r="I624" s="9" t="s">
        <v>37</v>
      </c>
      <c r="J624" s="9" t="s">
        <v>391</v>
      </c>
      <c r="K624" s="12" t="s">
        <v>3119</v>
      </c>
      <c r="L624" s="12"/>
      <c r="M624" s="16" t="s">
        <v>41</v>
      </c>
      <c r="N624" s="12" t="s">
        <v>3080</v>
      </c>
      <c r="O624" s="11" t="s">
        <v>3120</v>
      </c>
      <c r="P624" s="23"/>
      <c r="Q624" s="16"/>
      <c r="R624" s="23"/>
      <c r="S624" s="23"/>
      <c r="T624" s="23"/>
      <c r="U624" s="23"/>
      <c r="V624" s="23"/>
      <c r="W624" s="23"/>
      <c r="X624" s="16"/>
      <c r="Y624" s="9" t="s">
        <v>3082</v>
      </c>
      <c r="Z624" s="13" t="str">
        <f t="shared" si="1"/>
        <v>{"id":"M4-EyP-1b-I-3-BR","stimulus":"&lt;p&gt;Um grupo de músicos anotaram nesta tabela quantos deles tocam cada instrumento. Selecione a afirmação correta.&lt;/p&gt;&lt;table style=\"width: 100%;\"&gt;&lt;tbody&gt;&lt;tr&gt;&lt;td style=\"width: 50%; text-align: center; color: white; background-color: #C77CB7;\"&gt;&lt;strong&gt;Instrumento&lt;/strong&gt;&lt;/td&gt;&lt;td style=\"width: 50%; text-align: center; color: white; background-color: #C77CB7;\"&gt;&lt;strong&gt;Frequência absoluta&lt;/strong&gt;&lt;/td&gt;&lt;/tr&gt;&lt;tr&gt;&lt;td style=\"width: 50%; text-align: center;\"&gt;{{Q1}}&lt;/td&gt;&lt;td style=\"width: 50%; text-align: center;\"&gt;{{Q4}}&lt;/td&gt;&lt;/tr&gt;&lt;tr&gt;&lt;td style=\"width: 50%; text-align: center;\"&gt;{{Q2}}&lt;/td&gt;&lt;td style=\"width: 50%; text-align: center;\"&gt;{{Q5}}&lt;/td&gt;&lt;/tr&gt;&lt;tr&gt;&lt;td style=\"width: 50%; text-align: center;\"&gt;{{Q3}}&lt;/td&gt;&lt;td style=\"width: 50%; text-align: center;\"&gt;{{Q6}}&lt;/td&gt;&lt;/tr&gt;&lt;/tbody&gt;&lt;/table&gt;","hint":"&lt;p&gt;A frequência absoluta de um dado é o número de vezes que o dado se repete.&lt;/p&gt;","feedback":"&lt;p&gt;A frequência absoluta de um dado é o número de vezes que o dado se repete.&lt;/p&gt;","seed":{"parameters":[{"name":"Q1","label":null,"list":["saxofone","piano","violino","xilofone","ukulele","arcodeão"]},{"name":"Q2","label":null,"list":["saxofone","piano","violino","xilofone","ukulele","arcodeão"]},{"name":"Q3","label":null,"list":["saxofone","piano","violino","xilofone","ukulele","arcodeão"]},{"name":"Q4","label":null,"min":2,"max":10,"step":1},{"name":"Q5","label":null,"min":2,"max":10,"step":1},{"name":"Q6","label":null,"min":2,"max":10,"step":1}],"calculated":[{"name":"A1","label":"{{Q4}} músicos tocam {{Q1}}."},{"name":"A2","label":"{{Q5}} músicos tocam {{Q2}}."},{"name":"A3","label":"{{Q6}} músicos tocam {{Q3}}."},{"name":"A4","label":"{{Q4}} músicos tocam {{Q2}}.","incorrect":true,"feedback":"&lt;p&gt;{{Q5}} músicos tocam {{Q2}}.&lt;/p&gt;"},{"name":"A5","label":"{{Q4}} músicos tocam {{Q3}}.","incorrect":true,"feedback":"&lt;p&gt;{{Q6}} músicos tocam {{Q3}}.&lt;/p&gt;"},{"name":"A6","label":"{{Q5}} músicos tocam {{Q1}}.","incorrect":true,"feedback":"&lt;p&gt;{{Q4}} músicos tocam {{Q1}}.&lt;/p&gt;"},{"name":"A7","label":"{{Q5}} músicos tocam {{Q3}}.","incorrect":true,"feedback":"&lt;p&gt;{{Q6}} músicos tocam {{Q3}}.&lt;/p&gt;"},{"name":"A8","label":"{{Q6}} músicos tocam {{Q1}}.","incorrect":true,"feedback":"&lt;p&gt;{{Q4}} músicos tocam {{Q1}}.&lt;/p&gt;"},{"name":"A9","label":"{{Q6}} músicos tocam {{Q2}}.","incorrect":true,"feedback":"&lt;p&gt;{{Q5}} músicos tocam {{Q2}}.&lt;/p&gt;"}],"uniques":true},"algorithm":{"name":"trueFalse","template":"Multiple choice – standard","params":{"countCorrect":1,"countIncorrect":2,"showCheckIcon":true}}}</v>
      </c>
      <c r="AA624" s="11" t="s">
        <v>3121</v>
      </c>
      <c r="AB624" s="14" t="str">
        <f t="shared" si="2"/>
        <v>M4-EyP-1b-I-3</v>
      </c>
      <c r="AC624" s="14" t="str">
        <f t="shared" si="3"/>
        <v>M4-EyP-1b-I-3-BR</v>
      </c>
      <c r="AD624" s="7" t="s">
        <v>261</v>
      </c>
      <c r="AE624" s="16"/>
      <c r="AF624" s="16" t="s">
        <v>46</v>
      </c>
      <c r="AG624" s="7" t="s">
        <v>47</v>
      </c>
    </row>
    <row r="625" ht="75.0" customHeight="1">
      <c r="A625" s="7" t="s">
        <v>3109</v>
      </c>
      <c r="B625" s="12" t="s">
        <v>3110</v>
      </c>
      <c r="C625" s="16" t="s">
        <v>48</v>
      </c>
      <c r="D625" s="10" t="s">
        <v>35</v>
      </c>
      <c r="E625" s="9"/>
      <c r="F625" s="11" t="s">
        <v>3122</v>
      </c>
      <c r="G625" s="12" t="s">
        <v>3123</v>
      </c>
      <c r="H625" s="12"/>
      <c r="I625" s="9"/>
      <c r="J625" s="9" t="s">
        <v>92</v>
      </c>
      <c r="K625" s="12" t="s">
        <v>3124</v>
      </c>
      <c r="L625" s="12" t="s">
        <v>3125</v>
      </c>
      <c r="M625" s="16" t="s">
        <v>41</v>
      </c>
      <c r="N625" s="12" t="s">
        <v>3080</v>
      </c>
      <c r="O625" s="11" t="s">
        <v>3081</v>
      </c>
      <c r="P625" s="23"/>
      <c r="Q625" s="16"/>
      <c r="R625" s="23"/>
      <c r="S625" s="23"/>
      <c r="T625" s="23"/>
      <c r="U625" s="23"/>
      <c r="V625" s="23"/>
      <c r="W625" s="23"/>
      <c r="X625" s="16"/>
      <c r="Y625" s="9" t="s">
        <v>3082</v>
      </c>
      <c r="Z625" s="13" t="str">
        <f t="shared" si="1"/>
        <v>{"id":"M4-EyP-1b-E-1-BR","stimulus":"&lt;p&gt;Fernanda escreveu nesta tabela os números que ela tirou depois de jogar um dado de seis faces várias vezes. Complete as seguintes frases.&lt;/p&gt;&lt;table style=\"width: 100%;\"&gt;&lt;tbody&gt;&lt;tr&gt;&lt;td style=\"width: 50%; text-align: center; color: white; background-color: #72D2CD;\"&gt;&lt;strong&gt;Número&lt;/strong&gt;&lt;/td&gt;&lt;td style=\"width: 50%; text-align: center; color: white; background-color: #72D2CD;\"&gt;&lt;strong&gt;Frequência absoluta&lt;/strong&gt;&lt;/td&gt;&lt;/tr&gt;&lt;tr&gt;&lt;td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{{response}} saiu {{Q2}} vezes.&lt;/p&gt;&lt;p&gt;O número {{response}} saiu {{Q4}} vezes.&lt;/p&gt;","hint":"&lt;p&gt;A frequência absoluta de um dado é o número de vezes que o dado se repete.&lt;/p&gt;","feedback":"&lt;p&gt;A frequência absoluta de um dado é o número de vezes que o dado se repete.&lt;/p&gt;","seed":{"parameters":[{"name":"Q1","label":null,"min":1,"max":15,"step":1},{"name":"Q2","label":null,"min":1,"max":15,"step":1},{"name":"Q3","label":null,"min":1,"max":15,"step":1},{"name":"Q4","label":null,"min":1,"max":15,"step":1},{"name":"Q5","label":null,"min":1,"max":15,"step":1},{"name":"Q6","label":null,"min":1,"max":15,"step":1}],"calculated":[{"name":"A1","label":"{{function}}","function":"2"},{"name":"A2","label":"{{function}}","function":"4"}],"uniques":true},"algorithm":{"name":"calculateOperation","params":{"method":"equivLiteral","keyboard":"NUMERICAL"}}}</v>
      </c>
      <c r="AA625" s="11" t="s">
        <v>3126</v>
      </c>
      <c r="AB625" s="14" t="str">
        <f t="shared" si="2"/>
        <v>M4-EyP-1b-E-1</v>
      </c>
      <c r="AC625" s="14" t="str">
        <f t="shared" si="3"/>
        <v>M4-EyP-1b-E-1-BR</v>
      </c>
      <c r="AD625" s="7" t="s">
        <v>261</v>
      </c>
      <c r="AE625" s="16"/>
      <c r="AF625" s="16" t="s">
        <v>46</v>
      </c>
      <c r="AG625" s="7" t="s">
        <v>47</v>
      </c>
    </row>
    <row r="626" ht="75.0" customHeight="1">
      <c r="A626" s="7" t="s">
        <v>3109</v>
      </c>
      <c r="B626" s="12" t="s">
        <v>3110</v>
      </c>
      <c r="C626" s="7" t="s">
        <v>48</v>
      </c>
      <c r="D626" s="10" t="s">
        <v>35</v>
      </c>
      <c r="E626" s="9"/>
      <c r="F626" s="11" t="s">
        <v>3127</v>
      </c>
      <c r="G626" s="11" t="s">
        <v>3128</v>
      </c>
      <c r="H626" s="12"/>
      <c r="I626" s="9"/>
      <c r="J626" s="9" t="s">
        <v>92</v>
      </c>
      <c r="K626" s="11" t="s">
        <v>3129</v>
      </c>
      <c r="L626" s="12" t="s">
        <v>3130</v>
      </c>
      <c r="M626" s="16" t="s">
        <v>41</v>
      </c>
      <c r="N626" s="12" t="s">
        <v>3080</v>
      </c>
      <c r="O626" s="11" t="s">
        <v>3081</v>
      </c>
      <c r="P626" s="23"/>
      <c r="Q626" s="16"/>
      <c r="R626" s="23"/>
      <c r="S626" s="23"/>
      <c r="T626" s="23"/>
      <c r="U626" s="23"/>
      <c r="V626" s="23"/>
      <c r="W626" s="23"/>
      <c r="X626" s="16"/>
      <c r="Y626" s="9" t="s">
        <v>3082</v>
      </c>
      <c r="Z626" s="13" t="str">
        <f t="shared" si="1"/>
        <v>{"id":"M4-EyP-1b-E-2-BR","stimulus":"&lt;p&gt;Nesta tabela foram anotados os pratos favoritos de um grupo de crianças. Complete as seguintes frases.&lt;/p&gt;&lt;table style=\"width: 100%;\"&gt;&lt;tbody&gt;&lt;tr&gt;&lt;td style=\"width: 50%; text-align: center; color: white; background-color: #72D2CD;\"&gt;&lt;strong&gt;Pratos favoritos&lt;/strong&gt;&lt;/td&gt;&lt;td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center;\"&gt;{{Q4}}&lt;/td&gt;&lt;/tr&gt;&lt;/tbody&gt;&lt;/table&gt;","template":"&lt;p&gt;O prato favorito de {{response}} crianças é {{Q7}}.&lt;/p&gt;&lt;p&gt;O prato favorito de {{response}} crianças é {{Q10}}.&lt;/p&gt;","hint":"&lt;p&gt;A frequência absoluta de um dado é o número de vezes que o dado se repete.&lt;/p&gt;","feedback":"&lt;p&gt;A frequência absoluta de um dado é o número de vezes que o dado se repete.&lt;/p&gt;","seed":{"parameters":[{"name":"Q1","label":null,"min":50,"max":100,"step":1},{"name":"Q2","label":null,"min":50,"max":100,"step":1},{"name":"Q3","label":null,"min":50,"max":100,"step":1},{"name":"Q4","label":null,"min":50,"max":100,"step":1},{"name":"Q7","label":null,"list":["sopa","estrogonofe","feijoada","macarrão","arroz com feijão","lasanha"]},{"name":"Q8","label":null,"list":["sopa","estrogonofe","feijoada","macarrão","arroz com feijão","lasanha"]},{"name":"Q9","label":null,"list":["sopa","estrogonofe","feijoada","macarrão","arroz com feijão","lasanha"]},{"name":"Q10","label":null,"list":["sopa","estrogonofe","feijoada","macarrão","arroz com feijão","lasanha"]}],"calculated":[{"name":"A1","label":"{{function}}","function":"{{Q1}}"},{"name":"A2","label":"{{function}}","function":"{{Q4}}"}],"uniques":true},"algorithm":{"name":"calculateOperation","params":{"method":"equivLiteral","keyboard":"NUMERICAL"}}}</v>
      </c>
      <c r="AA626" s="11" t="s">
        <v>3131</v>
      </c>
      <c r="AB626" s="14" t="str">
        <f t="shared" si="2"/>
        <v>M4-EyP-1b-E-2</v>
      </c>
      <c r="AC626" s="14" t="str">
        <f t="shared" si="3"/>
        <v>M4-EyP-1b-E-2-BR</v>
      </c>
      <c r="AD626" s="7" t="s">
        <v>261</v>
      </c>
      <c r="AE626" s="16"/>
      <c r="AF626" s="16" t="s">
        <v>46</v>
      </c>
      <c r="AG626" s="7" t="s">
        <v>47</v>
      </c>
    </row>
    <row r="627" ht="75.0" customHeight="1">
      <c r="A627" s="7" t="s">
        <v>3109</v>
      </c>
      <c r="B627" s="12" t="s">
        <v>3110</v>
      </c>
      <c r="C627" s="7" t="s">
        <v>48</v>
      </c>
      <c r="D627" s="10" t="s">
        <v>35</v>
      </c>
      <c r="E627" s="9"/>
      <c r="F627" s="11" t="s">
        <v>3132</v>
      </c>
      <c r="G627" s="12" t="s">
        <v>3133</v>
      </c>
      <c r="H627" s="12"/>
      <c r="I627" s="9"/>
      <c r="J627" s="9" t="s">
        <v>92</v>
      </c>
      <c r="K627" s="12" t="s">
        <v>3134</v>
      </c>
      <c r="L627" s="12" t="s">
        <v>3135</v>
      </c>
      <c r="M627" s="16" t="s">
        <v>41</v>
      </c>
      <c r="N627" s="12" t="s">
        <v>3080</v>
      </c>
      <c r="O627" s="11" t="s">
        <v>3081</v>
      </c>
      <c r="P627" s="23"/>
      <c r="Q627" s="16"/>
      <c r="R627" s="23"/>
      <c r="S627" s="23"/>
      <c r="T627" s="23"/>
      <c r="U627" s="23"/>
      <c r="V627" s="23"/>
      <c r="W627" s="23"/>
      <c r="X627" s="16"/>
      <c r="Y627" s="9" t="s">
        <v>3082</v>
      </c>
      <c r="Z627" s="13" t="str">
        <f t="shared" si="1"/>
        <v>{"id":"M4-EyP-1b-E-3-BR","stimulus":"&lt;p&gt;Caio registrou o número de viagens que seus amigos fizeram no ano passado. Complete as seguintes frases.&lt;/p&gt;&lt;table style=\"width: 100%;\"&gt;&lt;tbody&gt;&lt;tr&gt;&lt;td style=\"width: 50%; text-align: center; color: white; background-color: #72D2CD;\"&gt;&lt;strong&gt;Amigos&lt;/strong&gt;&lt;/td&gt;&lt;td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center;\"&gt;{{Q4}}&lt;/td&gt;&lt;/tr&gt;&lt;tr&gt;&lt;td style=\"width: 50%; text-align: center;\"&gt;{{Q11}}&lt;/td&gt;&lt;td style=\"width: 50%; text-align: center;\"&gt;{{Q5}}&lt;/td&gt;&lt;/tr&gt;&lt;tr&gt;&lt;td style=\"width: 50%; text-align: center;\"&gt;{{Q12}}&lt;/td&gt;&lt;td style=\"width: 50%; text-align: center;\"&gt;{{Q6}}&lt;/td&gt;&lt;/tr&gt;&lt;/tbody&gt;&lt;/table&gt;","template":"&lt;p&gt;O amigo que menos viajou fez {{response}} viagens.&lt;/p&gt;&lt;p&gt;O amigo que mais viajou fez {{response}} viagens.&lt;/p&gt;","hint":"&lt;p&gt;A frequência absoluta de um dado é o número de vezes que o dado se repete.&lt;/p&gt;","feedback":"&lt;p&gt;A frequência absoluta de um dado é o número de vezes que o dado se repete.&lt;/p&gt;","seed":{"parameters":[{"name":"Q1","label":null,"min":1,"max":10,"step":1},{"name":"Q2","label":null,"min":1,"max":10,"step":1},{"name":"Q3","label":null,"min":1,"max":10,"step":1},{"name":"Q4","label":null,"min":1,"max":10,"step":1},{"name":"Q5","label":null,"min":1,"max":10,"step":1},{"name":"Q6","label":null,"min":1,"max":10,"step":1},{"name":"Q7","label":null,"list":["João","Nicolas","Rafael","Pedro","Lucas","Adriano"]},{"name":"Q8","label":null,"list":["João","Nicolas","Rafael","Pedro","Lucas","Adriano"]},{"name":"Q9","label":null,"list":["João","Nicolas","Rafael","Pedro","Lucas","Adriano"]},{"name":"Q10","label":null,"list":["João","Nicolas","Rafael","Pedro","Lucas","Adriano"]},{"name":"Q11","label":null,"list":["João","Nicolas","Rafael","Pedro","Lucas","Adriano"]},{"name":"Q12","label":null,"list":["João","Nicolas","Rafael","Pedro","Lucas","Adriano"]}],"calculated":[{"name":"A1","label":"{{function}}","function":"math.min({{Q1}}, {{Q2}}, {{Q3}}, {{Q4}}, {{Q5}}, {{Q6}},)"},{"name":"A2","label":"{{function}}","function":"math.max({{Q1}}, {{Q2}}, {{Q3}}, {{Q4}}, {{Q5}}, {{Q6}},)"}],"uniques":true},"algorithm":{"name":"calculateOperation","params":{"method":"equivLiteral","keyboard":"NUMERICAL"}}}</v>
      </c>
      <c r="AA627" s="11" t="s">
        <v>3136</v>
      </c>
      <c r="AB627" s="14" t="str">
        <f t="shared" si="2"/>
        <v>M4-EyP-1b-E-3</v>
      </c>
      <c r="AC627" s="14" t="str">
        <f t="shared" si="3"/>
        <v>M4-EyP-1b-E-3-BR</v>
      </c>
      <c r="AD627" s="7" t="s">
        <v>261</v>
      </c>
      <c r="AE627" s="16"/>
      <c r="AF627" s="16" t="s">
        <v>46</v>
      </c>
      <c r="AG627" s="7" t="s">
        <v>47</v>
      </c>
    </row>
    <row r="628" ht="75.0" customHeight="1">
      <c r="A628" s="9" t="s">
        <v>3137</v>
      </c>
      <c r="B628" s="12" t="s">
        <v>3138</v>
      </c>
      <c r="C628" s="16" t="s">
        <v>34</v>
      </c>
      <c r="D628" s="10" t="s">
        <v>35</v>
      </c>
      <c r="E628" s="9"/>
      <c r="F628" s="12" t="s">
        <v>3139</v>
      </c>
      <c r="G628" s="12"/>
      <c r="H628" s="12"/>
      <c r="I628" s="9"/>
      <c r="J628" s="9" t="s">
        <v>110</v>
      </c>
      <c r="K628" s="11" t="s">
        <v>3140</v>
      </c>
      <c r="L628" s="12"/>
      <c r="M628" s="16" t="s">
        <v>41</v>
      </c>
      <c r="N628" s="12" t="s">
        <v>3141</v>
      </c>
      <c r="O628" s="11" t="s">
        <v>3142</v>
      </c>
      <c r="P628" s="23"/>
      <c r="Q628" s="16"/>
      <c r="R628" s="23"/>
      <c r="S628" s="23"/>
      <c r="T628" s="23"/>
      <c r="U628" s="23"/>
      <c r="V628" s="23"/>
      <c r="W628" s="23"/>
      <c r="X628" s="16"/>
      <c r="Y628" s="9" t="s">
        <v>3082</v>
      </c>
      <c r="Z628" s="13" t="str">
        <f t="shared" si="1"/>
        <v>{"id":"M4-EyP-2a-I-1-BR","stimulus":"&lt;p&gt;O gráfico a seguir representa a quantidade de músicas que cinco amigos pediram ao DJ em uma festa. Indique se as seguintes afirmações estão corretas ou incorretas.&lt;/p&gt;&lt;div style=\"display:flex; justify-content:center;\"&gt;&lt;div class=\"fr-chart ct-chart ct-minor-seventh\" data-chart='{\"type\": \"bar\", \"series\": [{\"name\": \"Músicas\", \"data\": [{{Q1}},{{Q2}},{{Q3}},{{Q4}},{{Q5}}]}], \"labels\":[\"Rafael\",\"Camilo\",\"Renata\",\"Letícia\",\"Joaquim\"],\"options\": {\"axisY\": {\"onlyInteger\": true}}}'&gt;&lt;/div&gt;&lt;/div&gt;","hint":"&lt;p&gt;A altura que cada barra atinge representa o número de músicas que cada um solicitou.&lt;/p&gt;","feedback":"&lt;p&gt;A altura que cada barra atinge representa o número de músicas que cada um solicitou.&lt;/p&gt;","seed":{"parameters":[{"name":"Q1","label":null,"list":[2,3,4,5,6,7]},{"name":"Q2","label":null,"list":[2,3,4,5,6,7]},{"name":"Q3","label":null,"list":[2,3,4,5,6,7]},{"name":"Q4","label":null,"list":[2,3,4,5,6,7]},{"name":"Q5","label":null,"list":[2,3,4,5,6,7]}],"calculated":[{"name":"A1","label":"Rafael pediu {{Q1}} músicas."},{"name":"A2","label":"Camilo pediu {{Q2}} músicas."},{"name":"A3","label":"Renata pediu {{Q3}} músicas."},{"name":"A4","label":"Letícia pediu {{Q4}} músicas."},{"name":"A5","label":"Joaquim pediu {{Q5}} músicas."},{"name":"A6","label":"Rafael pediu {{Q2}} músicas.","incorrect":true,"feedback":"&lt;p&gt;Rafael pediu {{Q1}} músicas.&lt;/p&gt;"},{"name":"A7","label":"Rafael pediu {{Q4}} músicas.","incorrect":true,"feedback":"&lt;p&gt;Rafael pediu {{Q1}} músicas.&lt;/p&gt;"},{"name":"A8","label":"Camilo pediu {{Q1}} músicas.","incorrect":true,"feedback":"&lt;p&gt;Camilo pediu {{Q2}} músicas.&lt;/p&gt;"},{"name":"A9","label":"Camilo pediu {{Q3}} músicas.","incorrect":true,"feedback":"&lt;p&gt;Camilo pediu {{Q2}} músicas.&lt;/p&gt;"},{"name":"A10","label":"Renata pediu {{Q5}} músicas.","incorrect":true,"feedback":"&lt;p&gt;Renata pediu {{Q3}} músicas.&lt;/p&gt;"},{"name":"A11","label":"Renata pediu {{Q1}} músicas.","incorrect":true,"feedback":"&lt;p&gt;Renata pediu {{Q3}} músicas.&lt;/p&gt;"},{"name":"A12","label":"Letícia pediu {{Q2}} músicas.","incorrect":true,"feedback":"&lt;p&gt;Letícia pediu {{Q4}} músicas.&lt;/p&gt;"},{"name":"A13","label":"Letícia pediu {{Q3}} músicas.","incorrect":true,"feedback":"&lt;p&gt;Letícia pediu {{Q4}} músicas.&lt;/p&gt;"},{"name":"A14","label":"Joaquim pediu {{Q4}} músicas.","incorrect":true,"feedback":"&lt;p&gt;Joaquim pediu {{Q5}} músicas.&lt;/p&gt;"},{"name":"A15","label":"Joaquim pediu {{Q2}} músicas.","incorrect":true,"feedback":"&lt;p&gt;Joaquim pediu {{Q5}} músicas.&lt;/p&gt;"}],"uniques":true},"algorithm":{"name":"trueFalse","template":"Choice matrix – inline","params":{"countCorrect":2,"countIncorrect":1,"showCheckIcon":false,"options":["Correta","Incorreta"]}}}</v>
      </c>
      <c r="AA628" s="12" t="s">
        <v>3143</v>
      </c>
      <c r="AB628" s="14" t="str">
        <f t="shared" si="2"/>
        <v>M4-EyP-2a-I-1</v>
      </c>
      <c r="AC628" s="14" t="str">
        <f t="shared" si="3"/>
        <v>M4-EyP-2a-I-1-BR</v>
      </c>
      <c r="AD628" s="7" t="s">
        <v>261</v>
      </c>
      <c r="AE628" s="16"/>
      <c r="AF628" s="16" t="s">
        <v>46</v>
      </c>
      <c r="AG628" s="7" t="s">
        <v>47</v>
      </c>
    </row>
    <row r="629" ht="75.0" customHeight="1">
      <c r="A629" s="9" t="s">
        <v>3137</v>
      </c>
      <c r="B629" s="12" t="s">
        <v>3138</v>
      </c>
      <c r="C629" s="7" t="s">
        <v>34</v>
      </c>
      <c r="D629" s="10" t="s">
        <v>35</v>
      </c>
      <c r="E629" s="9"/>
      <c r="F629" s="11" t="s">
        <v>3144</v>
      </c>
      <c r="G629" s="12"/>
      <c r="H629" s="12"/>
      <c r="I629" s="9"/>
      <c r="J629" s="9" t="s">
        <v>110</v>
      </c>
      <c r="K629" s="11" t="s">
        <v>3145</v>
      </c>
      <c r="L629" s="12"/>
      <c r="M629" s="16" t="s">
        <v>41</v>
      </c>
      <c r="N629" s="12" t="s">
        <v>3146</v>
      </c>
      <c r="O629" s="11" t="s">
        <v>3147</v>
      </c>
      <c r="P629" s="23"/>
      <c r="Q629" s="16"/>
      <c r="R629" s="23"/>
      <c r="S629" s="23"/>
      <c r="T629" s="23"/>
      <c r="U629" s="23"/>
      <c r="V629" s="23"/>
      <c r="W629" s="23"/>
      <c r="X629" s="16"/>
      <c r="Y629" s="9" t="s">
        <v>3082</v>
      </c>
      <c r="Z629" s="13" t="str">
        <f t="shared" si="1"/>
        <v>{"id":"M4-EyP-2a-I-2-BR","stimulus":"&lt;p&gt;Este gráfico mostra o número de vezes que Larissa foi a cada um desses lugares durante o verão. Indique se as seguintes afirmações estão corretas ou incorretas.&lt;/p&gt;&lt;div style=\"display:flex; justify-content:center;\"&gt;&lt;div class=\"fr-chart ct-chart ct-minor-seventh\" data-chart='{\"type\": \"bar\", \"series\": [{\"name\": \"Lugares\", \"data\": [{{Q1}},{{Q2}},{{Q3}},{{Q4}}]}], \"labels\":[\"{{Q5}}\",\"{{Q6}}\",\"{{Q7}}\",\"{{Q8}}\"],\"options\": {\"axisY\": {\"onlyInteger\": true}}}'&gt;&lt;/div&gt;&lt;/div&gt;","hint":"&lt;p&gt;A altura alcançada por cada barra representa o número de vezes que Larissa foi a cada local.&lt;/p&gt;","feedback":"&lt;p&gt;A altura alcançada por cada barra representa o número de vezes que Larissa foi a cada local.&lt;/p&gt;","seed":{"parameters":[{"name":"Q1","label":null,"list":[2,3,4,5,6,7]},{"name":"Q2","label":null,"list":[2,3,4,5,6,7]},{"name":"Q3","label":null,"list":[2,3,4,5,6,7]},{"name":"Q4","label":null,"list":[2,3,4,5,6,7]},{"name":"Q5","label":null,"list":["ao museu","à piscina","ao sítio","ao parque","à praia"]},{"name":"Q6","label":null,"list":["ao museu","à piscina","ao sítio","ao parque","à praia"]},{"name":"Q7","label":null,"list":["ao museu","à piscina","ao sítio","ao parque","à praia"]},{"name":"Q8","label":null,"list":["ao museu","à piscina","ao sítio","ao parque","à praia"]}],"calculated":[{"name":"A1","label":"Ela foi {{Q1}} vezes {{Q5}}."},{"name":"A2","label":"Ela foi {{Q2}} vezes {{Q6}}."},{"name":"A3","label":"Ela foi {{Q3}} vezes {{Q7}}."},{"name":"A4","label":"Ela foi {{Q4}} vezes {{Q8}}."},{"name":"A5","label":"Ela foi {{Q2}} vezes {{Q5}}.","incorrect":true,"feedback":"Ela foi {{Q1}} vezes {{Q5}}."},{"name":"A6","label":"Ela foi {{Q3}} vezes {{Q5}}.","incorrect":true,"feedback":"Ela foi {{Q1}} vezes {{Q5}}."},{"name":"A7","label":"Ela foi {{Q4}} vezes {{Q6}}.","incorrect":true,"feedback":"Ela foi {{Q2}} vezes {{Q6}}."},{"name":"A8","label":"Ela foi {{Q1}} vezes {{Q6}}.","incorrect":true,"feedback":"Ela foi {{Q2}} vezes {{Q6}}."},{"name":"A9","label":"Ela foi {{Q1}} vezes {{Q7}}.","incorrect":true,"feedback":"Ela foi {{Q3}} vezes {{Q7}}."},{"name":"A10","label":"Ela foi {{Q4}} vezes {{Q7}}.","incorrect":true,"feedback":"Ela foi {{Q3}} vezes {{Q7}}."},{"name":"A11","label":"Ela foi {{Q2}} vezes {{Q8}}.","incorrect":true,"feedback":"Ela foi {{Q4}} vezes {{Q8}}."},{"name":"A12","label":"Ela foi {{Q3}} vezes {{Q8}}.","incorrect":true,"feedback":"Ela foi {{Q4}} vezes {{Q8}}."}],"uniques":true},"algorithm":{"name":"trueFalse","template":"Choice matrix – inline","params":{"countCorrect":2,"countIncorrect":1,"showCheckIcon":false,"options":["Correta","Incorreta"]}}}</v>
      </c>
      <c r="AA629" s="12" t="s">
        <v>3148</v>
      </c>
      <c r="AB629" s="14" t="str">
        <f t="shared" si="2"/>
        <v>M4-EyP-2a-I-2</v>
      </c>
      <c r="AC629" s="14" t="str">
        <f t="shared" si="3"/>
        <v>M4-EyP-2a-I-2-BR</v>
      </c>
      <c r="AD629" s="7" t="s">
        <v>261</v>
      </c>
      <c r="AE629" s="16"/>
      <c r="AF629" s="16" t="s">
        <v>46</v>
      </c>
      <c r="AG629" s="7" t="s">
        <v>47</v>
      </c>
    </row>
    <row r="630" ht="75.0" customHeight="1">
      <c r="A630" s="9" t="s">
        <v>3137</v>
      </c>
      <c r="B630" s="12" t="s">
        <v>3138</v>
      </c>
      <c r="C630" s="7" t="s">
        <v>34</v>
      </c>
      <c r="D630" s="10" t="s">
        <v>35</v>
      </c>
      <c r="E630" s="9"/>
      <c r="F630" s="11" t="s">
        <v>3149</v>
      </c>
      <c r="G630" s="12"/>
      <c r="H630" s="12"/>
      <c r="I630" s="9"/>
      <c r="J630" s="9" t="s">
        <v>110</v>
      </c>
      <c r="K630" s="12" t="s">
        <v>3150</v>
      </c>
      <c r="L630" s="12"/>
      <c r="M630" s="16" t="s">
        <v>41</v>
      </c>
      <c r="N630" s="12" t="s">
        <v>3151</v>
      </c>
      <c r="O630" s="11" t="s">
        <v>3152</v>
      </c>
      <c r="P630" s="23"/>
      <c r="Q630" s="16"/>
      <c r="R630" s="23"/>
      <c r="S630" s="23"/>
      <c r="T630" s="23"/>
      <c r="U630" s="23"/>
      <c r="V630" s="23"/>
      <c r="W630" s="23"/>
      <c r="X630" s="16"/>
      <c r="Y630" s="9" t="s">
        <v>3082</v>
      </c>
      <c r="Z630" s="13" t="str">
        <f t="shared" si="1"/>
        <v>{"id":"M4-EyP-2a-I-3-BR","stimulus":"&lt;p&gt;Os alunos do 4º ano foram questionados sobre qual profissão gostariam de seguir quando crescessem. Suas respostas estão neste gráfico. Indique se as afirmações estão corretas ou incorretas.&lt;/p&gt;&lt;div style=\"display:flex; justify-content:center;\"&gt;&lt;div class=\"fr-chart ct-chart ct-minor-seventh\" data-chart='{\"type\": \"bar\", \"series\": [{\"name\": \"Profissões\", \"data\": [{{Q1}},{{Q2}},{{Q3}},{{Q4}}]}], \"labels\":[\"{{Q5}}\",\"{{Q6}}\",\"{{Q7}}\",\"{{Q8}}\"],\"options\": {\"axisY\": {\"onlyInteger\": true}}}'&gt;&lt;/div&gt;&lt;/div&gt;","hint":"&lt;p&gt;A altura que cada barra atinge representa o número de alunos que querem a profissão.&lt;/p&gt;","feedback":"&lt;p&gt;A altura que cada barra atinge representa o número de alunos que querem a profissão.&lt;/p&gt;","seed":{"parameters":[{"name":"Q1","label":null,"min":2,"max":10,"step":1},{"name":"Q2","label":null,"min":2,"max":10,"step":1},{"name":"Q3","label":null,"min":2,"max":10,"step":1},{"name":"Q4","label":null,"min":2,"max":10,"step":1},{"name":"Q5","label":null,"list":["juiz","atleta","jornalista","ator","professor","médico","músico","cientista"]},{"name":"Q6","label":null,"list":["juiz","atleta","jornalista","ator","professor","médico","músico","cientista"]},{"name":"Q7","label":null,"list":["juiz","atleta","jornalista","ator","professor","médico","músico","cientista"]},{"name":"Q8","label":null,"list":["juiz","atleta","jornalista","ator","professor","médico","músico","cientista"]}],"calculated":[{"name":"A1","label":"{{Q1}} estudantes querem ser {{Q5}}."},{"name":"A2","label":"{{Q2}} estudantes querem ser {{Q6}}."},{"name":"A3","label":"{{Q3}} estudantes querem ser {{Q7}}."},{"name":"A4","label":"{{Q4}} estudantes querem ser {{Q8}}."},{"name":"A5","label":"{{Q2}} estudantes querem ser {{Q5}}.","incorrect":true,"feedback":"{{Q2}} estudantes querem ser {{Q5}}."},{"name":"A6","label":"{{Q3}} estudantes querem ser {{Q5}}.","incorrect":true,"feedback":"{{Q3}} estudantes querem ser {{Q5}}."},{"name":"A7","label":"{{Q1}} estudantes querem ser {{Q6}}.","incorrect":true,"feedback":"{{Q1}} estudantes querem ser {{Q6}}."},{"name":"A8","label":"{{Q4}} estudantes querem ser {{Q6}}.","incorrect":true,"feedback":"{{Q4}} estudantes querem ser {{Q6}}."},{"name":"A9","label":"{{Q2}} estudantes querem ser {{Q7}}.","incorrect":true,"feedback":"{{Q2}} estudantes querem ser {{Q7}}."},{"name":"A10","label":"{{Q4}} estudantes querem ser {{Q7}}.","incorrect":true,"feedback":"{{Q4}} estudantes querem ser {{Q7}}."},{"name":"A11","label":"{{Q1}} estudantes querem ser {{Q8}}.","incorrect":true,"feedback":"{{Q1}} estudantes querem ser {{Q8}}."},{"name":"A12","label":"{{Q2}} estudantes querem ser {{Q8}}.","incorrect":true,"feedback":"{{Q2}} estudantes querem ser {{Q8}}."}],"uniques":true},"algorithm":{"name":"trueFalse","template":"Choice matrix – inline","params":{"countCorrect":2,"countIncorrect":1,"showCheckIcon":false,"options":["Correta","Incorreta"]}}}</v>
      </c>
      <c r="AA630" s="12" t="s">
        <v>3153</v>
      </c>
      <c r="AB630" s="14" t="str">
        <f t="shared" si="2"/>
        <v>M4-EyP-2a-I-3</v>
      </c>
      <c r="AC630" s="14" t="str">
        <f t="shared" si="3"/>
        <v>M4-EyP-2a-I-3-BR</v>
      </c>
      <c r="AD630" s="7" t="s">
        <v>261</v>
      </c>
      <c r="AE630" s="16"/>
      <c r="AF630" s="16" t="s">
        <v>46</v>
      </c>
      <c r="AG630" s="7" t="s">
        <v>47</v>
      </c>
    </row>
    <row r="631" ht="75.0" customHeight="1">
      <c r="A631" s="9" t="s">
        <v>3137</v>
      </c>
      <c r="B631" s="12" t="s">
        <v>3138</v>
      </c>
      <c r="C631" s="7" t="s">
        <v>48</v>
      </c>
      <c r="D631" s="10" t="s">
        <v>35</v>
      </c>
      <c r="E631" s="9"/>
      <c r="F631" s="29" t="s">
        <v>3154</v>
      </c>
      <c r="G631" s="12" t="s">
        <v>3155</v>
      </c>
      <c r="H631" s="12"/>
      <c r="I631" s="9"/>
      <c r="J631" s="9" t="s">
        <v>51</v>
      </c>
      <c r="K631" s="11" t="s">
        <v>3156</v>
      </c>
      <c r="L631" s="12" t="s">
        <v>3157</v>
      </c>
      <c r="M631" s="16" t="s">
        <v>41</v>
      </c>
      <c r="N631" s="12" t="s">
        <v>3158</v>
      </c>
      <c r="O631" s="11" t="s">
        <v>3158</v>
      </c>
      <c r="P631" s="23"/>
      <c r="Q631" s="16"/>
      <c r="R631" s="23"/>
      <c r="S631" s="23"/>
      <c r="T631" s="23"/>
      <c r="U631" s="23"/>
      <c r="V631" s="23"/>
      <c r="W631" s="23"/>
      <c r="X631" s="16"/>
      <c r="Y631" s="9" t="s">
        <v>3082</v>
      </c>
      <c r="Z631" s="13" t="str">
        <f t="shared" si="1"/>
        <v>{"id":"M4-EyP-2a-E-1-BR","stimulus":"&lt;p&gt;O gráfico a seguir mostra as disciplinas preferidas de um grupo de alunos. Complete as frases a seguir.&lt;/p&gt;&lt;div style=\"display:flex; justify-content:center;\"&gt;&lt;div class=\"fr-chart ct-chart ct-minor-seventh\" data-chart='{\"type\": \"bar\", \"series\": [{\"name\": \"Disciplinas\", \"data\": [{{Q1}},{{Q2}},{{Q3}}]}], \"labels\":[\"{{Q4}}\",\"{{Q5}}\",\"{{Q6}}\"],\"options\": {\"axisY\": {\"onlyInteger\": true}}}'&gt;&lt;/div&gt;&lt;/div&gt;","template":"&lt;p&gt;{{response}} alunos preferem a disciplina de {{Q4}}.&lt;/p&gt;&lt;p&gt;{{response}} alunos preferem a disciplina de {{Q6}}.&lt;/p&gt;","hint":"&lt;p&gt;A altura que cada barra atinge representa os alunos que preferem a disciplina.&lt;/p&gt;","feedback":"&lt;p&gt;A altura que cada barra atinge representa os alunos que preferem a disciplina.&lt;/p&gt;","seed":{"parameters":[{"name":"Q1","label":null,"list":[10,11,12,13,14,15]},{"name":"Q2","label":null,"list":[10,11,12,13,14,15]},{"name":"Q3","label":null,"list":[10,11,12,13,14,15]},{"name":"Q4","label":null,"list":["Matemática","Inglês","Português","Ciências","Educação Física","Artes"]},{"name":"Q5","label":null,"list":["Matemática","Inglês","Português","Ciências","Educação Física","Artes"]},{"name":"Q6","label":null,"list":["Matemática","Inglês","Português","Ciências","Educação Física","Artes"]}],"calculated":[{"name":"A1","label":"{{function}}","function":"{{Q1}}"},{"name":"A2","label":"{{function}}","function":"{{Q3}}"}],"uniques":true},"algorithm":{"name":"calculateOperation","params":{"method":"equivLiteral","keyboard":"NUMERICAL"}}}</v>
      </c>
      <c r="AA631" s="11" t="s">
        <v>3159</v>
      </c>
      <c r="AB631" s="14" t="str">
        <f t="shared" si="2"/>
        <v>M4-EyP-2a-E-1</v>
      </c>
      <c r="AC631" s="14" t="str">
        <f t="shared" si="3"/>
        <v>M4-EyP-2a-E-1-BR</v>
      </c>
      <c r="AD631" s="7" t="s">
        <v>261</v>
      </c>
      <c r="AE631" s="16"/>
      <c r="AF631" s="16" t="s">
        <v>46</v>
      </c>
      <c r="AG631" s="7" t="s">
        <v>47</v>
      </c>
    </row>
    <row r="632" ht="75.0" customHeight="1">
      <c r="A632" s="9" t="s">
        <v>3137</v>
      </c>
      <c r="B632" s="12" t="s">
        <v>3138</v>
      </c>
      <c r="C632" s="7" t="s">
        <v>48</v>
      </c>
      <c r="D632" s="10" t="s">
        <v>35</v>
      </c>
      <c r="E632" s="9"/>
      <c r="F632" s="12" t="s">
        <v>3160</v>
      </c>
      <c r="G632" s="12" t="s">
        <v>3161</v>
      </c>
      <c r="H632" s="12"/>
      <c r="I632" s="9"/>
      <c r="J632" s="9" t="s">
        <v>51</v>
      </c>
      <c r="K632" s="12" t="s">
        <v>3162</v>
      </c>
      <c r="L632" s="12" t="s">
        <v>3163</v>
      </c>
      <c r="M632" s="16" t="s">
        <v>41</v>
      </c>
      <c r="N632" s="11" t="s">
        <v>3164</v>
      </c>
      <c r="O632" s="11" t="s">
        <v>3164</v>
      </c>
      <c r="P632" s="23"/>
      <c r="Q632" s="16"/>
      <c r="R632" s="23"/>
      <c r="S632" s="23"/>
      <c r="T632" s="23"/>
      <c r="U632" s="23"/>
      <c r="V632" s="23"/>
      <c r="W632" s="23"/>
      <c r="X632" s="16"/>
      <c r="Y632" s="9" t="s">
        <v>3082</v>
      </c>
      <c r="Z632" s="13" t="str">
        <f t="shared" si="1"/>
        <v>{"id":"M4-EyP-2a-E-2-BR","stimulus":"&lt;p&gt;Um grupo de pessoas foi questionado sobre a cor favorita delas e suas respostas foram representadas no gráfico a seguir. Observe-o e complete as frases.&lt;/p&gt;&lt;div style=\"display:flex; justify-content:center;\"&gt;&lt;div class=\"fr-chart ct-chart ct-minor-seventh\" data-chart='{\"type\": \"bar\", \"series\": [{\"name\": \"Cores\", \"data\": [{{Q1}},{{Q2}},{{Q3}},{{Q4}}]}], \"labels\":[\"{{Q5}}\",\"{{Q6}}\",\"{{Q7}}\",\"{{Q8}}\"],\"options\": {\"axisY\": {\"onlyInteger\": true}}}'&gt;&lt;/div&gt;&lt;/div&gt;","template":"&lt;p&gt;A cor favorita de {{response}} pessoas é a {{Q6}}.&lt;/p&gt;&lt;p&gt;A cor favorita de {{response}} pessoas é a {{Q8}}.&lt;/p&gt;","hint":"&lt;p&gt;A altura que cada barra atinge representa o número de pessoas que preferem cada cor.&lt;/p&gt;","feedback":"&lt;p&gt;A altura que cada barra atinge representa o número de pessoas que preferem cada cor.&lt;/p&gt;","seed":{"parameters":[{"name":"Q1","label":null,"min":1,"max":10,"step":1},{"name":"Q2","label":null,"min":1,"max":10,"step":1},{"name":"Q3","label":null,"min":1,"max":10,"step":1},{"name":"Q4","label":null,"min":1,"max":10,"step":1},{"name":"Q5","label":null,"list":["vermelha","laranja","amarela","verde","azul","roxa","branca","preta","rosa"]},{"name":"Q6","label":null,"list":["vermelha","laranja","amarela","verde","azul","roxa","branca","preta","rosa"]},{"name":"Q7","label":null,"list":["vermelha","laranja","amarela","verde","azul","roxa","branca","preta","rosa"]},{"name":"Q8","label":null,"list":["vermelha","laranja","amarela","verde","azul","roxa","branca","preta","rosa"]}],"calculated":[{"name":"A1","label":"{{function}}","function":"{{Q2}}"},{"name":"A2","label":"{{function}}","function":"{{Q4}}"}],"uniques":true},"algorithm":{"name":"calculateOperation","params":{"method":"equivLiteral","keyboard":"NUMERICAL"}}}</v>
      </c>
      <c r="AA632" s="11" t="s">
        <v>3165</v>
      </c>
      <c r="AB632" s="14" t="str">
        <f t="shared" si="2"/>
        <v>M4-EyP-2a-E-2</v>
      </c>
      <c r="AC632" s="14" t="str">
        <f t="shared" si="3"/>
        <v>M4-EyP-2a-E-2-BR</v>
      </c>
      <c r="AD632" s="7" t="s">
        <v>261</v>
      </c>
      <c r="AE632" s="16"/>
      <c r="AF632" s="16" t="s">
        <v>46</v>
      </c>
      <c r="AG632" s="7" t="s">
        <v>47</v>
      </c>
    </row>
    <row r="633" ht="75.0" customHeight="1">
      <c r="A633" s="9" t="s">
        <v>3137</v>
      </c>
      <c r="B633" s="12" t="s">
        <v>3138</v>
      </c>
      <c r="C633" s="7" t="s">
        <v>48</v>
      </c>
      <c r="D633" s="10" t="s">
        <v>35</v>
      </c>
      <c r="E633" s="9"/>
      <c r="F633" s="12" t="s">
        <v>3166</v>
      </c>
      <c r="G633" s="8" t="s">
        <v>3167</v>
      </c>
      <c r="H633" s="12"/>
      <c r="I633" s="9"/>
      <c r="J633" s="9" t="s">
        <v>92</v>
      </c>
      <c r="K633" s="12" t="s">
        <v>3168</v>
      </c>
      <c r="L633" s="12" t="s">
        <v>3169</v>
      </c>
      <c r="M633" s="16" t="s">
        <v>41</v>
      </c>
      <c r="N633" s="11" t="s">
        <v>3170</v>
      </c>
      <c r="O633" s="11" t="s">
        <v>3170</v>
      </c>
      <c r="P633" s="23"/>
      <c r="Q633" s="16"/>
      <c r="R633" s="23"/>
      <c r="S633" s="23"/>
      <c r="T633" s="23"/>
      <c r="U633" s="23"/>
      <c r="V633" s="23"/>
      <c r="W633" s="23"/>
      <c r="X633" s="16"/>
      <c r="Y633" s="9" t="s">
        <v>3082</v>
      </c>
      <c r="Z633" s="13" t="str">
        <f t="shared" si="1"/>
        <v>{"id":"M4-EyP-2a-E-3-BR","stimulus":"&lt;p&gt;Neste gráfico estão representadas as vendas de uma loja de roupas durante o último dia. Complete a seguinte afirmação.&lt;/p&gt;&lt;div style=\"display:flex; justify-content:center;\"&gt;&lt;div class=\"fr-chart ct-chart ct-minor-seventh\" data-chart='{\"type\": \"bar\", \"series\": [{\"name\": \"Vendas\", \"data\": [{{Q1}},{{Q2}},{{Q3}}]}], \"labels\":[\"{{Q4}}\",\"{{Q5}}\",\"{{Q6}}\"],\"options\": {\"axisY\": {\"onlyInteger\": true}}}'&gt;&lt;/div&gt;&lt;/div&gt;","template":"&lt;p&gt;Venderam-se {{response}} {{Q4}} e {{response}} {{Q5}}.&lt;/p&gt;","hint":"&lt;p&gt;A altura que cada barra atinge representa o número de vendas de cada item na loja.&lt;/p&gt;","feedback":"&lt;p&gt;A altura que cada barra atinge representa o número de vendas de cada item na loja.&lt;/p&gt;","seed":{"parameters":[{"name":"Q1","label":null,"min":5,"max":15,"step":1},{"name":"Q2","label":null,"min":5,"max":15,"step":1},{"name":"Q3","label":null,"min":5,"max":15,"step":1},{"name":"Q4","label":null,"list":["calças","camisas","jaquetas","sapatos","vestidos"]},{"name":"Q5","label":null,"list":["calças","camisas","jaquetas","sapatos","vestidos"]},{"name":"Q6","label":null,"list":["calças","camisas","jaquetas","sapatos","vestidos"]}],"calculated":[{"name":"A1","label":"{{function}}","function":"{{Q1}}"},{"name":"A2","label":"{{function}}","function":"{{Q2}}"}],"uniques":true},"algorithm":{"name":"calculateOperation","params":{"method":"equivLiteral","keyboard":"NUMERICAL"}}}</v>
      </c>
      <c r="AA633" s="11" t="s">
        <v>3171</v>
      </c>
      <c r="AB633" s="14" t="str">
        <f t="shared" si="2"/>
        <v>M4-EyP-2a-E-3</v>
      </c>
      <c r="AC633" s="14" t="str">
        <f t="shared" si="3"/>
        <v>M4-EyP-2a-E-3-BR</v>
      </c>
      <c r="AD633" s="7" t="s">
        <v>261</v>
      </c>
      <c r="AE633" s="16"/>
      <c r="AF633" s="16" t="s">
        <v>46</v>
      </c>
      <c r="AG633" s="7" t="s">
        <v>47</v>
      </c>
    </row>
    <row r="634" ht="75.0" customHeight="1">
      <c r="A634" s="9" t="s">
        <v>3172</v>
      </c>
      <c r="B634" s="12" t="s">
        <v>3173</v>
      </c>
      <c r="C634" s="33" t="s">
        <v>34</v>
      </c>
      <c r="D634" s="10" t="s">
        <v>35</v>
      </c>
      <c r="E634" s="9"/>
      <c r="F634" s="11" t="s">
        <v>3174</v>
      </c>
      <c r="G634" s="8"/>
      <c r="H634" s="12"/>
      <c r="I634" s="9" t="s">
        <v>84</v>
      </c>
      <c r="J634" s="9" t="s">
        <v>3175</v>
      </c>
      <c r="K634" s="12" t="s">
        <v>3176</v>
      </c>
      <c r="L634" s="51"/>
      <c r="M634" s="16" t="s">
        <v>41</v>
      </c>
      <c r="N634" s="12" t="s">
        <v>3177</v>
      </c>
      <c r="O634" s="12" t="s">
        <v>3177</v>
      </c>
      <c r="P634" s="23"/>
      <c r="Q634" s="16"/>
      <c r="R634" s="23"/>
      <c r="S634" s="23"/>
      <c r="T634" s="23"/>
      <c r="U634" s="23"/>
      <c r="V634" s="23"/>
      <c r="W634" s="23"/>
      <c r="X634" s="16"/>
      <c r="Y634" s="9" t="s">
        <v>3082</v>
      </c>
      <c r="Z634" s="13" t="str">
        <f t="shared" si="1"/>
        <v>{
    "id": "M4-EyP-2b-I-1-BR",
    "stimulus": "&lt;p&gt;Para decorar sua loja, Alice comprou flores nas cores mostradas na tabela. Construa o gráfico de barras a partir dessas informações.&lt;/p&gt;",
    "hint": "A altura das barras representa o número de flores de cada cor.",
    "feedback": "A altura das barras representa o número de flores de cada cor.",
    "seed": {
        "parameters": [
            {
                "name": "Q1",
                "label": "Verdes",
                "img": "",
                "theme": "theme-green",
                "min": 1,
                "max": 10,
                "step": 1
            },
            {
                "name": "Q2",
                "label": "Rosas",
                "img": "",
                "theme": "theme-bordeaux",
                "min": 1,
                "max": 10,
                "step": 1
            },
            {
                "name": "Q3",
                "label": "Amarelas",
                "img": "",
                "theme": "theme-light-orange",
                "min": 1,
                "max": 10,
                "step": 1
            },
            {
                "name": "Q4",
                "label": "Azuis",
                "img": "",
                "theme": "theme-light-blue",
                "min": 1,
                "max": 10,
                "step": 1
            },
            {
                "name": "Q5",
                "label": "Violetas",
                "img": "",
                "theme": "theme-violet",
                "min": 1,
                "max": 10,
                "step": 1
            }
        ],
        "uniques": true
    },
    "algorithm": {
        "name": "barchart",
        "params": {
            "labelY": "Flores",
            "labelsX": [
                {
                    "label": "Unidades",
                    "theme": "theme-bordeaux"
                }
            ],
            "tableEnable": true,
            "tablePosition": "LEFT",
            "multiplier": 1
        }
    }
}</v>
      </c>
      <c r="AA634" s="11" t="s">
        <v>3178</v>
      </c>
      <c r="AB634" s="14" t="str">
        <f t="shared" si="2"/>
        <v>M4-EyP-2b-I-1</v>
      </c>
      <c r="AC634" s="14" t="str">
        <f t="shared" si="3"/>
        <v>M4-EyP-2b-I-1-BR</v>
      </c>
      <c r="AD634" s="7"/>
      <c r="AE634" s="16"/>
      <c r="AF634" s="16" t="s">
        <v>46</v>
      </c>
      <c r="AG634" s="7" t="s">
        <v>47</v>
      </c>
    </row>
    <row r="635" ht="75.0" customHeight="1">
      <c r="A635" s="9" t="s">
        <v>3172</v>
      </c>
      <c r="B635" s="12" t="s">
        <v>3173</v>
      </c>
      <c r="C635" s="33" t="s">
        <v>34</v>
      </c>
      <c r="D635" s="10" t="s">
        <v>35</v>
      </c>
      <c r="E635" s="9"/>
      <c r="F635" s="21" t="s">
        <v>3179</v>
      </c>
      <c r="G635" s="8"/>
      <c r="H635" s="12"/>
      <c r="I635" s="9" t="s">
        <v>84</v>
      </c>
      <c r="J635" s="9" t="s">
        <v>3175</v>
      </c>
      <c r="K635" s="12" t="s">
        <v>3180</v>
      </c>
      <c r="L635" s="51"/>
      <c r="M635" s="16" t="s">
        <v>41</v>
      </c>
      <c r="N635" s="12" t="s">
        <v>3181</v>
      </c>
      <c r="O635" s="12" t="s">
        <v>3181</v>
      </c>
      <c r="P635" s="23"/>
      <c r="Q635" s="16"/>
      <c r="R635" s="23"/>
      <c r="S635" s="23"/>
      <c r="T635" s="23"/>
      <c r="U635" s="23"/>
      <c r="V635" s="23"/>
      <c r="W635" s="23"/>
      <c r="X635" s="16"/>
      <c r="Y635" s="9" t="s">
        <v>3082</v>
      </c>
      <c r="Z635" s="13" t="str">
        <f t="shared" si="1"/>
        <v>{
    "id": "M4-EyP-2b-I-2-BR",
    "stimulus": "&lt;p&gt;Um saco contém doces desses sabores. Construa o gráfico de barras a partir das informações da tabela.&lt;/p&gt;",
    "hint": "&lt;p&gt;A altura das barras representa o número de doces de cada sabor.&lt;/p&gt;",
    "feedback": "&lt;p&gt;A altura das barras representa o número de doces de cada sabor.&lt;/p&gt;",
    "seed": {
        "parameters": [
            {
                "name": "Q1",
                "label": "Limão",
                "img": "",
                "theme": "theme-light-orange",
                "min": 1,
                "max": 10,
                "step": 1
            },
            {
                "name": "Q2",
                "label": "Morango",
                "img": "",
                "theme": "theme-bordeaux",
                "min": 1,
                "max": 10,
                "step": 1
            },
            {
                "name": "Q3",
                "label": "Laranja",
                "img": "",
                "theme": "theme-dark-orange",
                "min": 1,
                "max": 10,
                "step": 1
            },
            {
                "name": "Q4",
                "label": "Menta",
                "img": "",
                "theme": "theme-green",
                "min": 1,
                "max": 10,
                "step": 1
            }
        ],
        "uniques": true
    },
    "algorithm": {
        "name": "barchart",
        "params": {
            "labelY": "Doces",
            "labelsX": [
                {
                    "label": "Unidades",
                    "theme": "theme-bordeaux"
                }
            ],
            "tableEnable": true,
            "tablePosition": "LEFT",
            "multiplier": 1
        }
    }
}</v>
      </c>
      <c r="AA635" s="11" t="s">
        <v>3182</v>
      </c>
      <c r="AB635" s="14" t="str">
        <f t="shared" si="2"/>
        <v>M4-EyP-2b-I-2</v>
      </c>
      <c r="AC635" s="14" t="str">
        <f t="shared" si="3"/>
        <v>M4-EyP-2b-I-2-BR</v>
      </c>
      <c r="AD635" s="7"/>
      <c r="AE635" s="16"/>
      <c r="AF635" s="16" t="s">
        <v>46</v>
      </c>
      <c r="AG635" s="7" t="s">
        <v>47</v>
      </c>
    </row>
    <row r="636" ht="75.0" customHeight="1">
      <c r="A636" s="9" t="s">
        <v>3172</v>
      </c>
      <c r="B636" s="12" t="s">
        <v>3173</v>
      </c>
      <c r="C636" s="33" t="s">
        <v>34</v>
      </c>
      <c r="D636" s="10" t="s">
        <v>35</v>
      </c>
      <c r="E636" s="9"/>
      <c r="F636" s="21" t="s">
        <v>3183</v>
      </c>
      <c r="G636" s="8"/>
      <c r="H636" s="12"/>
      <c r="I636" s="9" t="s">
        <v>84</v>
      </c>
      <c r="J636" s="9" t="s">
        <v>3175</v>
      </c>
      <c r="K636" s="12" t="s">
        <v>3184</v>
      </c>
      <c r="L636" s="51"/>
      <c r="M636" s="16" t="s">
        <v>41</v>
      </c>
      <c r="N636" s="12" t="s">
        <v>3185</v>
      </c>
      <c r="O636" s="12" t="s">
        <v>3185</v>
      </c>
      <c r="P636" s="23"/>
      <c r="Q636" s="16"/>
      <c r="R636" s="23"/>
      <c r="S636" s="23"/>
      <c r="T636" s="23"/>
      <c r="U636" s="23"/>
      <c r="V636" s="23"/>
      <c r="W636" s="23"/>
      <c r="X636" s="16"/>
      <c r="Y636" s="9" t="s">
        <v>3082</v>
      </c>
      <c r="Z636" s="13" t="str">
        <f t="shared" si="1"/>
        <v>{
    "id": "M4-EyP-2b-I-3-BR",
    "stimulus": "&lt;p&gt;Na caixa de ferramentas do avô de Fabio estão as seguintes ferramentas. Construa o gráfico de barras a partir das informações da tabela.&lt;/p&gt;",
    "hint": "&lt;p&gt;A altura das barras representa o número de ferramentas de cada tipo na caixa.&lt;/p&gt;",
    "feedback": "&lt;p&gt;A altura das barras representa o número de ferramentas de cada tipo na caixa.&lt;/p&gt;",
    "seed": {
        "parameters": [
            {
                "name": "Q1",
                "label": "Chaves de fenda",
                "img": "",
                "theme": "theme-violet",
                "min": 2,
                "max": 6,
                "step": 1
            },
            {
                "name": "Q2",
                "label": "Chaves fixas",
                "img": "",
                "theme": "theme-violet",
                "min": 4,
                "max": 10,
                "step": 1
            },
            {
                "name": "Q3",
                "label": "Martelos",
                "img": "",
                "theme": "theme-violet",
                "min": 1,
                "max": 3,
                "step": 1
            },
            {
                "name": "Q4",
                "label": "Alicates",
                "img": "",
                "theme": "theme-violet",
                "min": 2,
                "max": 5,
                "step": 1
            },
            {
                "name": "Q5",
                "label": "Furadeiras",
                "img": "",
                "theme": "theme-violet",
                "min": 2,
                "max": 5,
                "step": 1
            }
        ],
        "uniques": true
    },
    "algorithm": {
        "name": "barchart",
        "params": {
            "labelY": "Ferramentas",
            "labelsX": [
                {
                    "label": "Unidades",
                    "theme": "theme-green"
                }
            ],
            "tableEnable": true,
            "tablePosition": "LEFT",
            "multiplier": 1
        }
    }
}</v>
      </c>
      <c r="AA636" s="11" t="s">
        <v>3186</v>
      </c>
      <c r="AB636" s="14" t="str">
        <f t="shared" si="2"/>
        <v>M4-EyP-2b-I-3</v>
      </c>
      <c r="AC636" s="14" t="str">
        <f t="shared" si="3"/>
        <v>M4-EyP-2b-I-3-BR</v>
      </c>
      <c r="AD636" s="7"/>
      <c r="AE636" s="16"/>
      <c r="AF636" s="16" t="s">
        <v>46</v>
      </c>
      <c r="AG636" s="7" t="s">
        <v>47</v>
      </c>
    </row>
    <row r="637" ht="75.0" customHeight="1">
      <c r="A637" s="9" t="s">
        <v>3187</v>
      </c>
      <c r="B637" s="12" t="s">
        <v>3188</v>
      </c>
      <c r="C637" s="16" t="s">
        <v>34</v>
      </c>
      <c r="D637" s="10" t="s">
        <v>35</v>
      </c>
      <c r="E637" s="7"/>
      <c r="F637" s="12" t="s">
        <v>3189</v>
      </c>
      <c r="G637" s="12"/>
      <c r="H637" s="12"/>
      <c r="I637" s="9" t="s">
        <v>84</v>
      </c>
      <c r="J637" s="9" t="s">
        <v>110</v>
      </c>
      <c r="K637" s="11" t="s">
        <v>3190</v>
      </c>
      <c r="L637" s="12" t="s">
        <v>112</v>
      </c>
      <c r="M637" s="16" t="s">
        <v>41</v>
      </c>
      <c r="N637" s="11" t="s">
        <v>3191</v>
      </c>
      <c r="O637" s="11" t="s">
        <v>3192</v>
      </c>
      <c r="P637" s="23"/>
      <c r="Q637" s="16"/>
      <c r="R637" s="23"/>
      <c r="S637" s="23"/>
      <c r="T637" s="23"/>
      <c r="U637" s="23"/>
      <c r="V637" s="23"/>
      <c r="W637" s="23"/>
      <c r="X637" s="16"/>
      <c r="Y637" s="9" t="s">
        <v>3082</v>
      </c>
      <c r="Z637" s="13" t="str">
        <f t="shared" si="1"/>
        <v>{
    "id": "M4-EyP-3a-I-1-BR",
    "stimulus": "&lt;p&gt;A curva de frequência a seguir representa o número de filmes que algumas crianças assistiram no último mês. Ela indica se essas afirmações estão corretas ou não.&lt;/p&gt;&lt;div style=\"display:flex; justify-content:center;\"&gt;&lt;div class=\"fr-chart ct-chart ct-minor-seventh\" data-chart='{\"type\": \"line\", \"series\": [{\"name\": \"Películas\", \"data\": [{{Q1}},{{Q2}},{{Q3}},{{Q4}}]}], \"labels\":[\"{{Q5}}\",\"{{Q6}}\",\"{{Q7}}\",\"{{Q8}}\"], \"options\":{\"low\":0, \"axisY\": {\"onlyInteger\": true}}}'&gt;&lt;/div&gt;&lt;/div&gt;",
    "hint": "&lt;p&gt;A altura da curva representa o número de filmes que cada pessoa assistiu.&lt;/p&gt;",
    "feedback": "&lt;p&gt;A altura da curva representa o número de filmes que cada pessoa assistiu.&lt;/p&gt;",
    "seed": {
        "parameters": [
            {
                "name": "Q1",
                "label": "",
                "min": 2,
                "max": 12,
                "step": 1
            },
            {
                "name": "Q2",
                "label": "",
                "min": 2,
                "max": 12,
                "step": 1
            },
            {
                "name": "Q3",
                "label": "",
                "min": 2,
                "max": 12,
                "step": 1
            },
            {
                "name": "Q4",
                "label": "",
                "min": 2,
                "max": 12,
                "step": 1
            },
            {
                "name": "Q5",
                "label": "",
                "list": [
                    "Sonia",
                    "Hugo",
                    "Ana",
                    "Manuel",
                    "Emma",
                    "Javier",
                    "Blanca"
                ]
            },
            {
                "name": "Q6",
                "label": "",
                "list": [
                    "Sonia",
                    "Hugo",
                    "Ana",
                    "Manuel",
                    "Emma",
                    "Javier",
                    "Blanca"
                ]
            },
            {
                "name": "Q7",
                "label": "",
                "list": [
                    "Sonia",
                    "Hugo",
                    "Ana",
                    "Manuel",
                    "Emma",
                    "Javier",
                    "Blanca"
                ]
            },
            {
                "name": "Q8",
                "label": "",
                "list": [
                    "Sonia",
                    "Hugo",
                    "Ana",
                    "Manuel",
                    "Emma",
                    "Javier",
                    "Blanca"
                ]
            }
        ],
        "calculated": [
            {
                "name": "A1",
                "label": "{{Q5}} viu {{Q1}} filmes."
            },
            {
                "name": "A2",
                "label": "{{Q6}} viu {{Q2}} filmes."
            },
            {
                "name": "A3",
                "label": "{{Q7}} viu {{Q3}} filmes."
            },
            {
                "name": "A4",
                "label": "{{Q8}} viu {{Q4}} filmes."
            },
            {
                "name": "A5",
                "label": "{{Q5}} viu {{Q2}} filmes.",
                "incorrect": true,
                "feedback": "&lt;p&gt;{{Q5}} viu {{Q1}} filmes.&lt;/p&gt;"
            },
            {
                "name": "A6",
                "label": "{{Q5}} viu {{Q3}}  filmes",
                "incorrect": true,
                "feedback": "&lt;p&gt;{{Q5}} viu {{Q1}}  filmes&lt;/p&gt;"
            },
            {
                "name": "A7",
                "label": "{{Q6}} viu {{Q1}}  filmes.",
                "incorrect": true,
                "feedback": "&lt;p&gt;{{Q6}} viu {{Q2}}  filmes.&lt;/p&gt;"
            },
            {
                "name": "A8",
                "label": "{{Q6}} viu {{Q3}}  filmes.",
                "incorrect": true,
                "feedback": "&lt;p&gt;{{Q6}} viu {{Q2}} filmes.&lt;/p&gt;"
            },
            {
                "name": "A9",
                "label": "{{Q7}} viu {{Q2}} películas.",
                "incorrect": true,
                "feedback": "&lt;p&gt;{{Q7}} viu {{Q3}} filmes.&lt;/p&gt;"
            },
            {
                "name": "A10",
                "label": "{{Q7}} viu {{Q4}} filmes.",
                "incorrect": true,
                "feedback": "&lt;p&gt;{{Q7}} viu {{Q3}} filmes.&lt;/p&gt;"
            },
            {
                "name": "A11",
                "label": "{{Q8}} viu {{Q1}} filmes.",
                "incorrect": true,
                "feedback": "&lt;p&gt;{{Q8}} viu {{Q4}} filmes.&lt;/p&gt;"
            },
            {
                "name": "A12",
                "label": "{{Q8}} viu {{Q3}} filmes.",
                "incorrect": true,
                "feedback": "&lt;p&gt;{{Q8}} viu {{Q4}} filmes.&lt;/p&gt;"
            }
        ],
        "uniques": true
    },
    "algorithm": {
        "name": "trueFalse",
        "template": "Choice matrix – inline",
        "params": {
            "countCorrect": 2,
            "countIncorrect": 1,
            "showCheckIcon": false,
            "options": [
                "Verdadero",
                "Falso"
            ]
        }
    }
}</v>
      </c>
      <c r="AA637" s="21" t="s">
        <v>3193</v>
      </c>
      <c r="AB637" s="14" t="str">
        <f t="shared" si="2"/>
        <v>M4-EyP-3a-I-1</v>
      </c>
      <c r="AC637" s="14" t="str">
        <f t="shared" si="3"/>
        <v>M4-EyP-3a-I-1-BR</v>
      </c>
      <c r="AD637" s="7" t="s">
        <v>261</v>
      </c>
      <c r="AE637" s="16"/>
      <c r="AF637" s="16"/>
      <c r="AG637" s="7" t="s">
        <v>47</v>
      </c>
    </row>
    <row r="638" ht="75.0" customHeight="1">
      <c r="A638" s="9" t="s">
        <v>3187</v>
      </c>
      <c r="B638" s="12" t="s">
        <v>3188</v>
      </c>
      <c r="C638" s="7" t="s">
        <v>34</v>
      </c>
      <c r="D638" s="10" t="s">
        <v>35</v>
      </c>
      <c r="E638" s="9"/>
      <c r="F638" s="11" t="s">
        <v>3194</v>
      </c>
      <c r="G638" s="8"/>
      <c r="H638" s="12"/>
      <c r="I638" s="9" t="s">
        <v>84</v>
      </c>
      <c r="J638" s="9" t="s">
        <v>110</v>
      </c>
      <c r="K638" s="11" t="s">
        <v>3195</v>
      </c>
      <c r="L638" s="12" t="s">
        <v>112</v>
      </c>
      <c r="M638" s="16" t="s">
        <v>41</v>
      </c>
      <c r="N638" s="11" t="s">
        <v>3196</v>
      </c>
      <c r="O638" s="11" t="s">
        <v>3197</v>
      </c>
      <c r="P638" s="23"/>
      <c r="Q638" s="16"/>
      <c r="R638" s="23"/>
      <c r="S638" s="23"/>
      <c r="T638" s="23"/>
      <c r="U638" s="23"/>
      <c r="V638" s="23"/>
      <c r="W638" s="23"/>
      <c r="X638" s="16"/>
      <c r="Y638" s="9" t="s">
        <v>3082</v>
      </c>
      <c r="Z638" s="13" t="str">
        <f t="shared" si="1"/>
        <v>{
    "id": "M4-EyP-3a-I-2-BR",
    "stimulus": "&lt;p&gt;Em uma escola foi realizada uma pesquisa para saber quais sobremesas os alunos preferem. A partir dessas informações foi criado o gráfico a seguir. Indique se essas afirmações estão corretas ou não.&lt;/p&gt;&lt;div style=\"display:flex; justify-content:center;\"&gt;&lt;div class=\"fr-chart ct-chart ct-minor-seventh\" data-chart='{\"type\": \"line\", \"series\": [{\"name\": \"Postres\", \"data\": [{{Q1}},{{Q2}},{{Q3}}]}], \"labels\":[\"{{Q4}}\",\"{{Q5}}\",\"{{Q6}}\"], \"options\":{\"low\":0, \"axisY\": {\"onlyInteger\": true}}}'&gt;&lt;/div&gt;&lt;/div&gt;",
    "hint": "&lt;p&gt;A altura da curva representa o número de alunos que preferem uma sobremesa.&lt;/p&gt;",
    "feedback": "&lt;p&gt;A altura da curva representa o número de alunos que preferem uma sobremesa.&lt;/p&gt;",
    "seed": {
        "parameters": [
            {
                "name": "Q1",
                "label": "",
                "min": 2,
                "max": 10,
                "step": 1
            },
            {
                "name": "Q2",
                "label": "",
                "min": 2,
                "max": 10,
                "step": 1
            },
            {
                "name": "Q3",
                "label": "",
                "min": 2,
                "max": 10,
                "step": 1
            },
            {
                "name": "Q4",
                "label": "",
                "list": [
                    "fruta",
                    "bolo",
                    "congeladas",
                    "iogurte"
                ]
            },
            {
                "name": "Q5",
                "label": "",
                "list": [
                    "fruta",
                    "bolo",
                    "congeladas",
                    "iogurte"
                ]
            },
            {
                "name": "Q6",
                "label": "",
                "list": [
                    "fruta",
                    "bolo",
                    "congeladas",
                    "iogurte"
                ]
            }
        ],
        "calculated": [
            {
                "name": "A1",
                "label": "{{Q1}} alunos preferem {{Q4}}."
            },
            {
                "name": "A2",
                "label": "{{Q2}} alunos preferem {{Q5}}."
            },
            {
                "name": "A3",
                "label": "{{Q3}} alunos preferem {{Q6}}."
            },
            {
                "name": "A4",
                "label": "{{Q2}} alunos preferem {{Q4}}.",
                "incorrect": true,
                "feedback": "&lt;p&gt;{{Q1}} alunos preferem {{Q4}}.&lt;/p&gt;"
            },
            {
                "name": "A5",
                "label": "{{Q3}} alunos preferem {{Q4}}.",
                "incorrect": true,
                "feedback": "&lt;p&gt;{{Q1}} alunos preferem {{Q4}}.&lt;/p&gt;"
            },
            {
                "name": "A6",
                "label": "{{Q1}} alunos preferem {{Q5}}.",
                "incorrect": true,
                "feedback": " {{Q2}} alunos preferem {{Q5}}."
            },
            {
                "name": "A7",
                "label": " {{Q2}} alunos preferem {{Q5}}.",
                "incorrect": true,
                "feedback": "&lt;p&gt;{{Q5}} recebeu {{Q2}} votos.&lt;/p&gt;"
            },
            {
                "name": "A8",
                "label": "{{Q1}} alunos preferem {{Q6}}.",
                "incorrect": true,
                "feedback": "&lt;p&gt;{{Q3}} alunos preferem {{Q6}}.&lt;/p&gt;"
            },
            {
                "name": "A9",
                "label": "{{Q2}} alunos preferem {{Q6}}.",
                "incorrect": true,
                "feedback": "&lt;p&gt;{{Q3}} alunos preferem {{Q6}}.&lt;/p&gt;"
            }
        ],
        "uniques": true
    },
    "algorithm": {
        "name": "trueFalse",
        "template": "Choice matrix – inline",
        "params": {
            "countCorrect": 2,
            "countIncorrect": 1,
            "showCheckIcon": false,
            "options": [
                "Verdadero",
                "Falso"
            ]
        }
    }
}</v>
      </c>
      <c r="AA638" s="21" t="s">
        <v>3198</v>
      </c>
      <c r="AB638" s="14" t="str">
        <f t="shared" si="2"/>
        <v>M4-EyP-3a-I-2</v>
      </c>
      <c r="AC638" s="14" t="str">
        <f t="shared" si="3"/>
        <v>M4-EyP-3a-I-2-BR</v>
      </c>
      <c r="AD638" s="7" t="s">
        <v>261</v>
      </c>
      <c r="AE638" s="16"/>
      <c r="AF638" s="16"/>
      <c r="AG638" s="7" t="s">
        <v>47</v>
      </c>
    </row>
    <row r="639" ht="75.0" customHeight="1">
      <c r="A639" s="9" t="s">
        <v>3187</v>
      </c>
      <c r="B639" s="12" t="s">
        <v>3188</v>
      </c>
      <c r="C639" s="7" t="s">
        <v>34</v>
      </c>
      <c r="D639" s="10" t="s">
        <v>35</v>
      </c>
      <c r="E639" s="9"/>
      <c r="F639" s="11" t="s">
        <v>3199</v>
      </c>
      <c r="G639" s="12"/>
      <c r="H639" s="12"/>
      <c r="I639" s="9" t="s">
        <v>84</v>
      </c>
      <c r="J639" s="9" t="s">
        <v>110</v>
      </c>
      <c r="K639" s="11" t="s">
        <v>3200</v>
      </c>
      <c r="L639" s="12" t="s">
        <v>112</v>
      </c>
      <c r="M639" s="16" t="s">
        <v>41</v>
      </c>
      <c r="N639" s="11" t="s">
        <v>3201</v>
      </c>
      <c r="O639" s="11" t="s">
        <v>3202</v>
      </c>
      <c r="P639" s="23"/>
      <c r="Q639" s="16"/>
      <c r="R639" s="23"/>
      <c r="S639" s="23"/>
      <c r="T639" s="23"/>
      <c r="U639" s="23"/>
      <c r="V639" s="23"/>
      <c r="W639" s="23"/>
      <c r="X639" s="16"/>
      <c r="Y639" s="9" t="s">
        <v>3082</v>
      </c>
      <c r="Z639" s="13" t="str">
        <f t="shared" si="1"/>
        <v>{
    "id": "M4-EyP-3a-I-3-BR",
    "stimulus": "&lt;p&gt;Estes são os resultados da votação que eles fizeram em uma classe para eleger seu representante. Indique se essas declarações estão corretas ou não.&lt;/p&gt;&lt;div style=\"display:flex; justify-content:center;\"&gt;&lt;div class=\"fr-chart ct-chart ct-minor-seventh\" data-chart='{\"type\": \"line\", \"series\": [{\"name\": \"Votos\", \"data\": [{{Q1}},{{Q2}},{{Q3}}]}], \"labels\":[\"{{Q4}}\",\"{{Q5}}\",\"{{Q6}}\"], \"options\":{\"low\":0, \"axisY\": {\"onlyInteger\": true}}}'&gt;&lt;/div&gt;&lt;/div&gt;",
    "hint": "&lt;p&gt;A altura que a curva atinge representa os votos que cada candidato recebeu.&lt;/p&gt;",
    "feedback": "&lt;p&gt;A altura que a curva atinge representa os votos que cada candidato recebeu.&lt;/p&gt;",
    "seed": {
        "parameters": [
            {
                "name": "Q1",
                "label": "",
                "min": 2,
                "max": 12,
                "step": 1
            },
            {
                "name": "Q2",
                "label": "",
                "min": 2,
                "max": 12,
                "step": 1
            },
            {
                "name": "Q3",
                "label": "",
                "min": 2,
                "max": 12,
                "step": 1
            },
            {
                "name": "Q4",
                "label": "",
                "list": [
                    "Gilberto",
                    "Mar",
                    "Luciano",
                    "Sara",
                    "Nelson",
                    "Diane"
                ]
            },
            {
                "name": "Q5",
                "label": "",
                "list": [
                    "Gilberto",
                    "Mar",
                    "Luciano",
                    "Sara",
                    "Nelson",
                    "Diane"
                ]
            },
            {
                "name": "Q6",
                "label": "",
                "list": [
                    "Gilberto",
                    "Mar",
                    "Luciano",
                    "Sara",
                    "Nelson",
                    "Diane"
                ]
            }
        ],
        "calculated": [
            {
                "name": "A1",
                "label": "{{Q4}} ha recibido {{Q1}} votos."
            },
            {
                "name": "A2",
                "label": "{{Q5}} ha recibido {{Q2}} votos."
            },
            {
                "name": "A3",
                "label": "{{Q6}} ha recibido {{Q3}} votos."
            },
            {
                "name": "A4",
                "label": "{{Q4}} ha recibido {{Q2}} votos.",
                "incorrect": true,
                "feedback": "&lt;p&gt;{{Q4}} ha recibido {{Q1}} votos.&lt;/p&gt;"
            },
            {
                "name": "A5",
                "label": "{{Q4}} ha recibido {{Q3}} votos.",
                "incorrect": true,
                "feedback": "&lt;p&gt;{{Q4}} ha recibido {{Q1}} votos.&lt;/p&gt;"
            },
            {
                "name": "A6",
                "label": "{{Q5}} ha recibido {{Q1}} votos.",
                "incorrect": true,
                "feedback": "{{Q5}} ha recibido {{Q2}} votos."
            },
            {
                "name": "A7",
                "label": "{{Q5}} ha recibido {{Q3}} votos.",
                "incorrect": true,
                "feedback": "&lt;p&gt;{{Q5}} ha recibido {{Q2}} votos.&lt;/p&gt;"
            },
            {
                "name": "A8",
                "label": "{{Q6}} ha recibido {{Q1}} votos.",
                "incorrect": true,
                "feedback": "&lt;p&gt;{{Q6}} ha recibido {{Q3}} votos.&lt;/p&gt;"
            },
            {
                "name": "A9",
                "label": "{{Q6}} ha recibido {{Q2}} votos.",
                "incorrect": true,
                "feedback": "&lt;p&gt;{{Q6}} ha recibido {{Q3}} votos.&lt;/p&gt;"
            }
        ],
        "uniques": true
    },
    "algorithm": {
        "name": "trueFalse",
        "template": "Choice matrix – inline",
        "params": {
            "countCorrect": 2,
            "countIncorrect": 1,
            "showCheckIcon": false,
            "options": [
                "Verdadero",
                "Falso"
            ]
        }
    }
}</v>
      </c>
      <c r="AA639" s="21" t="s">
        <v>3203</v>
      </c>
      <c r="AB639" s="14" t="str">
        <f t="shared" si="2"/>
        <v>M4-EyP-3a-I-3</v>
      </c>
      <c r="AC639" s="14" t="str">
        <f t="shared" si="3"/>
        <v>M4-EyP-3a-I-3-BR</v>
      </c>
      <c r="AD639" s="7" t="s">
        <v>261</v>
      </c>
      <c r="AE639" s="16"/>
      <c r="AF639" s="16"/>
      <c r="AG639" s="7" t="s">
        <v>47</v>
      </c>
    </row>
    <row r="640" ht="75.0" customHeight="1">
      <c r="A640" s="9" t="s">
        <v>3187</v>
      </c>
      <c r="B640" s="12" t="s">
        <v>3188</v>
      </c>
      <c r="C640" s="7" t="s">
        <v>48</v>
      </c>
      <c r="D640" s="10" t="s">
        <v>35</v>
      </c>
      <c r="E640" s="9"/>
      <c r="F640" s="11" t="s">
        <v>3204</v>
      </c>
      <c r="G640" s="12" t="s">
        <v>3205</v>
      </c>
      <c r="H640" s="12"/>
      <c r="I640" s="9" t="s">
        <v>84</v>
      </c>
      <c r="J640" s="9" t="s">
        <v>51</v>
      </c>
      <c r="K640" s="12" t="s">
        <v>3206</v>
      </c>
      <c r="L640" s="12" t="s">
        <v>3169</v>
      </c>
      <c r="M640" s="16" t="s">
        <v>41</v>
      </c>
      <c r="N640" s="11" t="s">
        <v>3207</v>
      </c>
      <c r="O640" s="11" t="s">
        <v>3207</v>
      </c>
      <c r="P640" s="23"/>
      <c r="Q640" s="16"/>
      <c r="R640" s="23"/>
      <c r="S640" s="23"/>
      <c r="T640" s="23"/>
      <c r="U640" s="23"/>
      <c r="V640" s="23"/>
      <c r="W640" s="23"/>
      <c r="X640" s="16"/>
      <c r="Y640" s="9" t="s">
        <v>3082</v>
      </c>
      <c r="Z640" s="13" t="str">
        <f t="shared" si="1"/>
        <v>{
    "id": "M4-EyP-3a-E-1-BR",
    "stimulus": "&lt;p&gt;Este gráfico mostra o número de dias que choveu durante o último mês em várias cidades. Observe o gráfico e complete as afirmações a seguir.&lt;/p&gt;&lt;div style=\"display:flex; justify-content:center;\"&gt;&lt;div class=\"fr-chart ct-chart ct-minor-seventh\" data-chart='{\"type\": \"line\", \"series\": [{\"name\": \"Ciudades\", \"data\": [{{Q1}},{{Q2}},{{Q3}}]}], \"labels\":[\"{{Q4}}\",\"{{Q5}}\",\"{{Q6}}\"], \"options\":{\"low\":0, \"axisY\": {\"onlyInteger\": true}}}'&gt;&lt;/div&gt;&lt;/div&gt;",
    "template": "&lt;p&gt;Em {{Q4}} choveu por {{response}} dias.&lt;/p&gt;&lt;p&gt;Em {{Q5}} choveu por {{response}} dias.&lt;/p&gt;",
    "hint": "&lt;p&gt;A altura atingida pela curva representa o número de dias que choveu em cada cidade.&lt;/p&gt;",
    "feedback": "&lt;p&gt;A altura atingida pela curva representa o número de dias que choveu em cada cidade.&lt;/p&gt;",
    "seed": {
        "parameters": [
            {
                "name": "Q1",
                "label": "",
                "list": [
                    2,
                    3,
                    4,
                    5,
                    6,
                    7
                ]
            },
            {
                "name": "Q2",
                "label": "",
                "list": [
                    2,
                    3,
                    4,
                    5,
                    6,
                    7
                ]
            },
            {
                "name": "Q3",
                "label": "",
                "list": [
                    2,
                    3,
                    4,
                    5,
                    6,
                    7
                ]
            },
            {
                "name": "Q4",
                "label": "",
                "list": [
                    "París",
                    "Bilbao",
                    "Tokio",
                    "Roma",
                    "El Cairo",
                    "Toronto"
                ]
            },
            {
                "name": "Q5",
                "label": "",
                "list": [
                    "París",
                    "Bilbao",
                    "Tokio",
                    "Roma",
                    "El Cairo",
                    "Toronto"
                ]
            },
            {
                "name": "Q6",
                "label": "",
                "list": [
                    "París",
                    "Bilbao",
                    "Tokio",
                    "Roma",
                    "El Cairo",
                    "Toronto"
                ]
            }
        ],
        "calculated": [
            {
                "name": "A1",
                "label": "{{function}}",
                "function": "{{Q1}}"
            },
            {
                "name": "A2",
                "label": "{{function}}",
                "function": "{{Q2}}"
            }
        ],
        "uniques": true
    },
    "algorithm": {
        "name": "calculateOperation",
        "template": "Cloze with text"
    }
}</v>
      </c>
      <c r="AA640" s="21" t="s">
        <v>3208</v>
      </c>
      <c r="AB640" s="14" t="str">
        <f t="shared" si="2"/>
        <v>M4-EyP-3a-E-1</v>
      </c>
      <c r="AC640" s="14" t="str">
        <f t="shared" si="3"/>
        <v>M4-EyP-3a-E-1-BR</v>
      </c>
      <c r="AD640" s="7" t="s">
        <v>261</v>
      </c>
      <c r="AE640" s="16"/>
      <c r="AF640" s="16"/>
      <c r="AG640" s="7" t="s">
        <v>47</v>
      </c>
    </row>
    <row r="641" ht="75.0" customHeight="1">
      <c r="A641" s="9" t="s">
        <v>3187</v>
      </c>
      <c r="B641" s="12" t="s">
        <v>3188</v>
      </c>
      <c r="C641" s="7" t="s">
        <v>48</v>
      </c>
      <c r="D641" s="10" t="s">
        <v>35</v>
      </c>
      <c r="E641" s="9"/>
      <c r="F641" s="11" t="s">
        <v>3209</v>
      </c>
      <c r="G641" s="11" t="s">
        <v>3210</v>
      </c>
      <c r="H641" s="12"/>
      <c r="I641" s="9" t="s">
        <v>84</v>
      </c>
      <c r="J641" s="9" t="s">
        <v>51</v>
      </c>
      <c r="K641" s="11" t="s">
        <v>3211</v>
      </c>
      <c r="L641" s="12" t="s">
        <v>3212</v>
      </c>
      <c r="M641" s="16" t="s">
        <v>41</v>
      </c>
      <c r="N641" s="12" t="s">
        <v>3213</v>
      </c>
      <c r="O641" s="12" t="s">
        <v>3213</v>
      </c>
      <c r="P641" s="23"/>
      <c r="Q641" s="16"/>
      <c r="R641" s="23"/>
      <c r="S641" s="23"/>
      <c r="T641" s="23"/>
      <c r="U641" s="23"/>
      <c r="V641" s="23"/>
      <c r="W641" s="23"/>
      <c r="X641" s="16"/>
      <c r="Y641" s="9" t="s">
        <v>3082</v>
      </c>
      <c r="Z641" s="13" t="str">
        <f t="shared" si="1"/>
        <v>{
    "id": "M4-EyP-3a-E-2-BR",
    "stimulus": "&lt;p&gt;O professor de Educação Física fez um gráfico com o número de cestas feitas pelos seguintes alunos. Complete estas frases.&lt;/p&gt;&lt;div style=\"display:flex; justify-content:center;\"&gt;&lt;div class=\"fr-chart ct-chart ct-minor-seventh\" data-chart='{\"type\": \"line\", \"series\": [{\"name\": \"Canastas\", \"data\": [{{Q1}},{{Q2}},{{Q3}},{{Q4}}]}], \"labels\":[\"{{Q5}}\",\"{{Q6}}\",\"{{Q7}}\",\"{{Q8}}\"], \"options\":{\"low\":0, \"axisY\": {\"onlyInteger\": true}}}'&gt;&lt;/div&gt;&lt;/div&gt;",
    "template": "&lt;p&gt;{{Q7}} fez {{response}} cestas.&lt;/p&gt;&lt;p&gt;{{Q5}} fez {{response}} cestas.&lt;/p&gt;",
    "hint": "&lt;p&gt;A altura alcançada pela curva representa o número de cestas que cada aluno tem.&lt;/p&gt;",
    "feedback": "&lt;p&gt;A altura atingida pela curva representa o número de cestas que cada aluno fez.&lt;/p&gt;",
    "seed": {
        "parameters": [
            {
                "name": "Q1",
                "label": "",
                "min": 5,
                "max": 12,
                "step": 1
            },
            {
                "name": "Q2",
                "label": "",
                "min": 5,
                "max": 12,
                "step": 1
            },
            {
                "name": "Q3",
                "label": "",
                "min": 5,
                "max": 12,
                "step": 1
            },
            {
                "name": "Q4",
                "label": "",
                "min": 5,
                "max": 12,
                "step": 1
            },
            {
                "name": "Q5",
                "label": "",
                "list": [
                    "Pablo",
                    "Juliana",
                    "Lucas",
                    "Nora",
                    "Rafael",
                    "Elena"
                ]
            },
            {
                "name": "Q6",
                "label": "",
                "list": [
                    "Pablo",
                    "Juliana",
                    "Lucas",
                    "Nora",
                    "Rafael",
                    "Elena"
                ]
            },
            {
                "name": "Q7",
                "label": "",
                "list": [
                    "Pablo",
                    "Juliana",
                    "Lucas",
                    "Nora",
                    "Rafael",
                    "Elena"
                ]
            },
            {
                "name": "Q8",
                "label": "",
                "list": [
                    "Pablo",
                    "Juliana",
                    "Lucas",
                    "Nora",
                    "Rafael",
                    "Elena"
                ]
            }
        ],
        "calculated": [
            {
                "name": "A1",
                "label": "{{function}}",
                "function": "{{Q3}}"
            },
            {
                "name": "A2",
                "label": "{{function}}",
                "function": "{{Q1}}"
            }
        ],
        "uniques": true
    },
    "algorithm": {
        "name": "calculateOperation",
        "template": "Cloze with text"
    }
}</v>
      </c>
      <c r="AA641" s="21" t="s">
        <v>3214</v>
      </c>
      <c r="AB641" s="14" t="str">
        <f t="shared" si="2"/>
        <v>M4-EyP-3a-E-2</v>
      </c>
      <c r="AC641" s="14" t="str">
        <f t="shared" si="3"/>
        <v>M4-EyP-3a-E-2-BR</v>
      </c>
      <c r="AD641" s="7" t="s">
        <v>261</v>
      </c>
      <c r="AE641" s="16"/>
      <c r="AF641" s="16"/>
      <c r="AG641" s="7" t="s">
        <v>47</v>
      </c>
    </row>
    <row r="642" ht="75.0" customHeight="1">
      <c r="A642" s="9" t="s">
        <v>3187</v>
      </c>
      <c r="B642" s="12" t="s">
        <v>3188</v>
      </c>
      <c r="C642" s="7" t="s">
        <v>48</v>
      </c>
      <c r="D642" s="10" t="s">
        <v>35</v>
      </c>
      <c r="E642" s="9"/>
      <c r="F642" s="11" t="s">
        <v>3215</v>
      </c>
      <c r="G642" s="12" t="s">
        <v>3216</v>
      </c>
      <c r="H642" s="12"/>
      <c r="I642" s="9" t="s">
        <v>84</v>
      </c>
      <c r="J642" s="9" t="s">
        <v>51</v>
      </c>
      <c r="K642" s="12" t="s">
        <v>3217</v>
      </c>
      <c r="L642" s="12" t="s">
        <v>3218</v>
      </c>
      <c r="M642" s="16" t="s">
        <v>41</v>
      </c>
      <c r="N642" s="11" t="s">
        <v>3219</v>
      </c>
      <c r="O642" s="11" t="s">
        <v>3219</v>
      </c>
      <c r="P642" s="23"/>
      <c r="Q642" s="16"/>
      <c r="R642" s="23"/>
      <c r="S642" s="23"/>
      <c r="T642" s="23"/>
      <c r="U642" s="23"/>
      <c r="V642" s="23"/>
      <c r="W642" s="23"/>
      <c r="X642" s="16"/>
      <c r="Y642" s="9" t="s">
        <v>3082</v>
      </c>
      <c r="Z642" s="13" t="str">
        <f t="shared" si="1"/>
        <v>{
    "id": "M4-EyP-3a-E-3-BR",
    "stimulus": "&lt;p&gt;Para fazer alguns trabalhos manuais em sala de aula, cada aluno trouxe tantos pedaços de papelão coloridos quantos aparecem na tabela. Observe e complete as seguintes afirmações.&lt;/p&gt;&lt;div style=\"display:flex; justify-content:center;\"&gt;&lt;div class=\"fr-chart ct-chart ct-minor-seventh\" data-chart='{\"type\": \"line\", \"series\": [{\"name\": \"Cartulinas\", \"data\": [{{Q1}},{{Q2}},{{Q3}},{{Q4}}]}], \"labels\":[\"{{Q5}}\",\"{{Q6}}\",\"{{Q7}}\",\"{{Q8}}\"], \"options\":{\"low\":0, \"axisY\": {\"onlyInteger\": true}}}'&gt;&lt;/div&gt;&lt;/div&gt;",
    "template": "&lt;p&gt;{{Q8}} trouxe {{response}} cartões.&lt;/p&gt;&lt;p&gt;{{Q5}} trouxe {{response}} cartões&lt;/p&gt;",
    "hint": "&lt;p&gt;A altura da curva representa o número de cartões que cada aluno trouxe.&lt;/p&gt;",
    "feedback": "&lt;p&gt;A altura da curva representa o número de cartões que cada aluno trouxe.&lt;/p&gt;",
    "seed": {
        "parameters": [
            {
                "name": "Q1",
                "label": "",
                "min": 2,
                "max": 12,
                "step": 1
            },
            {
                "name": "Q2",
                "label": "",
                "min": 2,
                "max": 12,
                "step": 1
            },
            {
                "name": "Q3",
                "label": "",
                "min": 2,
                "max": 12,
                "step": 1
            },
            {
                "name": "Q4",
                "label": "",
                "min": 2,
                "max": 12,
                "step": 1
            },
            {
                "name": "Q5",
                "label": "",
                "list": [
                    "Bruno",
                    "Juliana",
                    "Lucas",
                    "Nora",
                    "Marcelo",
                    "Simone"
                ]
            },
            {
                "name": "Q6",
                "label": "",
                "list": [
                    "Bruno",
                    "Juliana",
                    "Lucas",
                    "Nora",
                    "Marcelo",
                    "Simone"
                ]
            },
            {
                "name": "Q7",
                "label": "",
                "list": [
                    "Bruno",
                    "Juliana",
                    "Lucas",
                    "Nora",
                    "Marcelo",
                    "Simone"
                ]
            },
            {
                "name": "Q8",
                "label": "",
                "list": [
                    "Bruno",
                    "Juliana",
                    "Lucas",
                    "Nora",
                    "Marcelo",
                    "Simone"
                ]
            }
        ],
        "calculated": [
            {
                "name": "A1",
                "label": "{{function}}",
                "function": "{{Q4}}"
            },
            {
                "name": "A2",
                "label": "{{function}}",
                "function": "{{Q1}}"
            }
        ],
        "uniques": true
    },
    "algorithm": {
        "name": "calculateOperation",
        "template": "Cloze with text"
    }
}</v>
      </c>
      <c r="AA642" s="21" t="s">
        <v>3220</v>
      </c>
      <c r="AB642" s="14" t="str">
        <f t="shared" si="2"/>
        <v>M4-EyP-3a-E-3</v>
      </c>
      <c r="AC642" s="14" t="str">
        <f t="shared" si="3"/>
        <v>M4-EyP-3a-E-3-BR</v>
      </c>
      <c r="AD642" s="7" t="s">
        <v>261</v>
      </c>
      <c r="AE642" s="16"/>
      <c r="AF642" s="16"/>
      <c r="AG642" s="7" t="s">
        <v>47</v>
      </c>
    </row>
    <row r="643" ht="75.0" customHeight="1">
      <c r="A643" s="9" t="s">
        <v>3221</v>
      </c>
      <c r="B643" s="12" t="s">
        <v>3222</v>
      </c>
      <c r="C643" s="16" t="s">
        <v>34</v>
      </c>
      <c r="D643" s="10" t="s">
        <v>35</v>
      </c>
      <c r="E643" s="9"/>
      <c r="F643" s="11" t="s">
        <v>3223</v>
      </c>
      <c r="G643" s="12"/>
      <c r="H643" s="12"/>
      <c r="I643" s="9"/>
      <c r="J643" s="9" t="s">
        <v>110</v>
      </c>
      <c r="K643" s="11" t="s">
        <v>3224</v>
      </c>
      <c r="L643" s="12" t="s">
        <v>3225</v>
      </c>
      <c r="M643" s="16" t="s">
        <v>41</v>
      </c>
      <c r="N643" s="12" t="s">
        <v>3226</v>
      </c>
      <c r="O643" s="11" t="s">
        <v>3227</v>
      </c>
      <c r="P643" s="23"/>
      <c r="Q643" s="16"/>
      <c r="R643" s="23"/>
      <c r="S643" s="23"/>
      <c r="T643" s="23"/>
      <c r="U643" s="23"/>
      <c r="V643" s="23"/>
      <c r="W643" s="23"/>
      <c r="X643" s="16"/>
      <c r="Y643" s="9" t="s">
        <v>3082</v>
      </c>
      <c r="Z643" s="13" t="str">
        <f t="shared" si="1"/>
        <v>{"id":"M4-EyP-4a-I-1-BR","stimulus":"&lt;p&gt;Este pictograma representa o número de carros parados em um estacionamento de acordo com a cor de cada um. Cada ícone equivale a 5 carros.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carros de cada cor.&lt;/p&gt;","feedback":"&lt;p&gt;Cada coluna de ícones representa o número de carros de cada cor.&lt;/p&gt;","seed":{"parameters":[{"name":"Q1","label":null,"img":"https://blueberry-assets.oneclick.es/M4_EyP_4a_1.svg","list":[2,3,4,5]},{"name":"Q2","label":null,"img":"https://blueberry-assets.oneclick.es/M4_EyP_4a_1.svg","list":[2,3,4,5]},{"name":"Q3","label":null,"img":"https://blueberry-assets.oneclick.es/M4_EyP_4a_1.svg","list":[2,3,4,5]},{"name":"Q4","label":null,"img":"https://blueberry-assets.oneclick.es/M4_EyP_4a_1.svg","list":[2,3,4,5]},{"name":"Q5","label":null,"list":["vermelhos","pretos","brancos","pratas"]},{"name":"Q6","label":null,"list":["vermelhos","pretos","brancos","pratas"]},{"name":"Q7","label":null,"list":["vermelhos","pretos","brancos","pratas"]},{"name":"Q8","label":null,"list":["vermelhos","pretos","brancos","pratas"]}],"calculated":[{"name":"T1","label":"{{function}}","function":"{{Q1}}*5","temp":true},{"name":"T2","label":"{{function}}","function":"{{Q2}}*5","temp":true},{"name":"T3","label":"{{function}}","function":"{{Q3}}*5","temp":true},{"name":"A1","label":"Há {{T1}} carros {{Q5}} estacionados."},{"name":"A2","label":"Há {{T3}} carros {{Q7}} estacionados."},{"name":"A3","label":"Há {{T2}} carros {{Q6}} estacionados."},{"name":"A4","label":"Há {{T2}} carros {{Q5}} estacionados.","incorrect":true,"feedback":"&lt;p&gt;Há {{T1}} carros {{Q5}} estacionados.&lt;/p&gt;"},{"name":"A5","label":"Há {{Q4}} carros {{Q7}} estacionados.","incorrect":true,"feedback":"&lt;p&gt;Há {{T3}} carros {{Q7}} estacionados.&lt;/p&gt;"},{"name":"A6","label":"Há {{Q2}} carros {{Q6}} estacionados.","incorrect":true,"feedback":"&lt;p&gt;Há {{T2}} carros {{Q6}} estacionados.&lt;/p&gt;"},{"name":"A7","label":"Há {{Q4}} carros {{Q7}} estacionados.","incorrect":true,"feedback":"&lt;p&gt;Há {{T3}} carros {{Q7}} estacionados.&lt;/p&gt;"},{"name":"A8","label":"Há {{Q1}} carros {{Q7}} estacionados.","incorrect":true,"feedback":"&lt;p&gt;Há {{T1}} carros {{Q7}} estacionados.&lt;/p&gt;"}],"uniques":true},"algorithm":{"name":"trueFalse","template":"Choice matrix – inline","params":{"countCorrect":1,"countIncorrect":2,"showCheckIcon":false,"options":["Verdadeira","Falsa"]}}}</v>
      </c>
      <c r="AA643" s="11" t="s">
        <v>3228</v>
      </c>
      <c r="AB643" s="14" t="str">
        <f t="shared" si="2"/>
        <v>M4-EyP-4a-I-1</v>
      </c>
      <c r="AC643" s="14" t="str">
        <f t="shared" si="3"/>
        <v>M4-EyP-4a-I-1-BR</v>
      </c>
      <c r="AD643" s="7" t="s">
        <v>261</v>
      </c>
      <c r="AE643" s="16"/>
      <c r="AF643" s="16" t="s">
        <v>46</v>
      </c>
      <c r="AG643" s="7" t="s">
        <v>47</v>
      </c>
    </row>
    <row r="644" ht="75.0" customHeight="1">
      <c r="A644" s="9" t="s">
        <v>3221</v>
      </c>
      <c r="B644" s="12" t="s">
        <v>3222</v>
      </c>
      <c r="C644" s="7" t="s">
        <v>34</v>
      </c>
      <c r="D644" s="10" t="s">
        <v>35</v>
      </c>
      <c r="E644" s="9"/>
      <c r="F644" s="11" t="s">
        <v>3229</v>
      </c>
      <c r="G644" s="8"/>
      <c r="H644" s="12"/>
      <c r="I644" s="9"/>
      <c r="J644" s="9" t="s">
        <v>110</v>
      </c>
      <c r="K644" s="12" t="s">
        <v>3230</v>
      </c>
      <c r="L644" s="12" t="s">
        <v>3231</v>
      </c>
      <c r="M644" s="16" t="s">
        <v>41</v>
      </c>
      <c r="N644" s="12" t="s">
        <v>3232</v>
      </c>
      <c r="O644" s="12" t="s">
        <v>3232</v>
      </c>
      <c r="P644" s="23"/>
      <c r="Q644" s="16"/>
      <c r="R644" s="23"/>
      <c r="S644" s="23"/>
      <c r="T644" s="23"/>
      <c r="U644" s="23"/>
      <c r="V644" s="23"/>
      <c r="W644" s="23"/>
      <c r="X644" s="16"/>
      <c r="Y644" s="9" t="s">
        <v>3082</v>
      </c>
      <c r="Z644" s="13" t="str">
        <f t="shared" si="1"/>
        <v>{"id":"M4-EyP-4a-I-2-BR","stimulus":"&lt;p&gt;Este pictograma representa quantos membros de um clube esportivo realizam cada atividade. Cada ícone equivale a 10 pessoas.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pessoas que realizam o esporte.&lt;/p&gt;","feedback":"&lt;p&gt;Cada coluna de ícones representa o número de pessoas que realizam o esporte.&lt;/p&gt;","seed":{"parameters":[{"name":"Q1","label":null,"img":"https://blueberry-assets.oneclick.es/M4_EyP_4a_2.svg","list":[1,2,3,4,5]},{"name":"Q2","label":null,"img":"https://blueberry-assets.oneclick.es/M4_EyP_4a_2.svg","list":[1,2,3,4,5]},{"name":"Q3","label":null,"img":"https://blueberry-assets.oneclick.es/M4_EyP_4a_2.svg","list":[1,2,3,4,5]},{"name":"Q4","label":null,"img":"https://blueberry-assets.oneclick.es/M4_EyP_4a_2.svg","list":[1,2,3,4,5]},{"name":"Q5","label":null,"list":["basquete","futebol","tênis","vôlei"]},{"name":"Q6","label":null,"list":["basquete","futebol","tênis","vôlei"]},{"name":"Q7","label":null,"list":["basquete","futebol","tênis","vôlei"]},{"name":"Q8","label":null,"list":["basquete","futebol","tênis","vôlei"]}],"calculated":[{"name":"T1","label":"{{function}}","function":"{{Q1}}*10","temp":true},{"name":"T2","label":"{{function}}","function":"{{Q2}}*10","temp":true},{"name":"T3","label":"{{function}}","function":"{{Q3}}*10","temp":true},{"name":"T4","label":"{{function}}","function":"{{Q4}}*10","temp":true},{"name":"A1","label":"{{T1}} pessoas praticam {{Q5}}."},{"name":"A2","label":"{{T2}} pessoas praticam {{Q6}}."},{"name":"A3","label":"{{T3}} pessoas praticam {{Q7}}."},{"name":"A4","label":"{{T4}} pessoas praticam {{Q8}}."},{"name":"A5","label":"{{T1}} pessoas praticam {{Q6}}.","incorrect":true},{"name":"A6","label":"{{T1}} pessoas praticam {{Q7}}.","incorrect":true},{"name":"A7","label":"{{T2}} pessoas praticam {{Q5}}.","incorrect":true},{"name":"A8","label":"{{T2}} pessoas praticam {{Q8}}.","incorrect":true},{"name":"A9","label":"{{T3}} pessoas praticam {{Q5}}.","incorrect":true},{"name":"A10","label":"{{T3}} pessoas praticam {{Q6}}.","incorrect":true},{"name":"A11","label":"{{T4}} pessoas praticam {{Q6}}.","incorrect":true},{"name":"A12","label":"{{T4}} pessoas praticam {{Q7}}.","incorrect":true}],"uniques":true},"algorithm":{"name":"trueFalse","template":"Choice matrix – inline","params":{"countCorrect":2,"countIncorrect":2,"showCheckIcon":false,"options":["Verdadeira","Falsa"]}}}</v>
      </c>
      <c r="AA644" s="11" t="s">
        <v>3233</v>
      </c>
      <c r="AB644" s="14" t="str">
        <f t="shared" si="2"/>
        <v>M4-EyP-4a-I-2</v>
      </c>
      <c r="AC644" s="14" t="str">
        <f t="shared" si="3"/>
        <v>M4-EyP-4a-I-2-BR</v>
      </c>
      <c r="AD644" s="7" t="s">
        <v>261</v>
      </c>
      <c r="AE644" s="16"/>
      <c r="AF644" s="16" t="s">
        <v>46</v>
      </c>
      <c r="AG644" s="7" t="s">
        <v>47</v>
      </c>
    </row>
    <row r="645" ht="75.0" customHeight="1">
      <c r="A645" s="9" t="s">
        <v>3221</v>
      </c>
      <c r="B645" s="12" t="s">
        <v>3222</v>
      </c>
      <c r="C645" s="7" t="s">
        <v>34</v>
      </c>
      <c r="D645" s="10" t="s">
        <v>35</v>
      </c>
      <c r="E645" s="9"/>
      <c r="F645" s="11" t="s">
        <v>3234</v>
      </c>
      <c r="G645" s="8"/>
      <c r="H645" s="12"/>
      <c r="I645" s="9"/>
      <c r="J645" s="9" t="s">
        <v>110</v>
      </c>
      <c r="K645" s="11" t="s">
        <v>3235</v>
      </c>
      <c r="L645" s="12" t="s">
        <v>3236</v>
      </c>
      <c r="M645" s="16" t="s">
        <v>41</v>
      </c>
      <c r="N645" s="11" t="s">
        <v>3237</v>
      </c>
      <c r="O645" s="11" t="s">
        <v>3237</v>
      </c>
      <c r="P645" s="23"/>
      <c r="Q645" s="16"/>
      <c r="R645" s="23"/>
      <c r="S645" s="23"/>
      <c r="T645" s="23"/>
      <c r="U645" s="23"/>
      <c r="V645" s="23"/>
      <c r="W645" s="23"/>
      <c r="X645" s="16"/>
      <c r="Y645" s="9" t="s">
        <v>3082</v>
      </c>
      <c r="Z645" s="13" t="str">
        <f t="shared" si="1"/>
        <v>{"id":"M4-EyP-4a-I-3-BR","stimulus":"&lt;p&gt;Depois de uma viagem a {{Q1}}, três amigos registraram o número de fotos que tiraram em um gráfico como este. Cada ícone equivale a 20 fotografias. Indique se as seguintes afirmações são verdadeiras ou falsas.&lt;/p&gt;&lt;div style=\"display:flex; justify-content:center;\"&gt;&lt;div class=\"fr-chart\" data-chart='{\"type\": \"pictograph\", \"series\": [{\"img\": \"{{Q2.img}}\", \"value\":{{Q2}}},{\"img\": \"{{Q3.img}}\", \"value\":{{Q3}}},{\"img\": \"{{Q4.img}}\", \"value\":{{Q4}}}], \"labels\":[\"Javier\",\"Isabel\",\"Patrícia\"]}'&gt;&lt;/div&gt;&lt;/div&gt;","hint":"&lt;p&gt;Cada coluna de ícones representa o número de fotos que cada amigo tirou.&lt;/p&gt;","feedback":"&lt;p&gt;Cada coluna de ícones representa o número de fotos que cada amigo tirou.&lt;/p&gt;","seed":{"parameters":[{"name":"Q1","label":null,"list":["Viena","Roma","Paris"]},{"name":"Q2","label":null,"img":"https://blueberry-assets.oneclick.es/M4_EyP_4a_3.svg","list":[1,2,3,4,5]},{"name":"Q3","label":null,"img":"https://blueberry-assets.oneclick.es/M4_EyP_4a_3.svg","list":[1,2,3,4,5]},{"name":"Q4","label":null,"img":"https://blueberry-assets.oneclick.es/M4_EyP_4a_3.svg","list":[1,2,3,4,5]}],"calculated":[{"name":"T1","label":"{{function}}","function":"{{Q2}}*20","temp":true},{"name":"T2","label":"{{function}}","function":"{{Q3}}*20","temp":true},{"name":"T3","label":"{{function}}","function":"{{Q4}}*20","temp":true},{"name":"A1","label":"Javier tirou {{T1}} fotos."},{"name":"A2","label":"Isabel tirou {{T2}} fotos."},{"name":"A3","label":"Patrícia tirou {{T3}} fotos."},{"name":"A4","label":"Javier tirou {{Q2}} fotos.","incorrect":true},{"name":"A5","label":"Javier tirou {{T3}} fotos.","incorrect":true},{"name":"A6","label":"Isabel tirou {{Q3}} fotos.","incorrect":true},{"name":"A7","label":"Isabel tirou {{T1}} fotos.","incorrect":true},{"name":"A8","label":"Patrícia tirou {{Q4}} fotos.","incorrect":true},{"name":"A9","label":"Patrícia tirou {{T2}} fotos.","incorrect":true}],"uniques":true},"algorithm":{"name":"trueFalse","template":"Choice matrix – inline","params":{"countCorrect":1,"countIncorrect":2,"showCheckIcon":false,"options":["Verdadeira","Falsa"]}}}</v>
      </c>
      <c r="AA645" s="11" t="s">
        <v>3238</v>
      </c>
      <c r="AB645" s="14" t="str">
        <f t="shared" si="2"/>
        <v>M4-EyP-4a-I-3</v>
      </c>
      <c r="AC645" s="14" t="str">
        <f t="shared" si="3"/>
        <v>M4-EyP-4a-I-3-BR</v>
      </c>
      <c r="AD645" s="7" t="s">
        <v>261</v>
      </c>
      <c r="AE645" s="16"/>
      <c r="AF645" s="16" t="s">
        <v>46</v>
      </c>
      <c r="AG645" s="7" t="s">
        <v>47</v>
      </c>
    </row>
    <row r="646" ht="75.0" customHeight="1">
      <c r="A646" s="9" t="s">
        <v>3221</v>
      </c>
      <c r="B646" s="12" t="s">
        <v>3222</v>
      </c>
      <c r="C646" s="7" t="s">
        <v>48</v>
      </c>
      <c r="D646" s="10" t="s">
        <v>35</v>
      </c>
      <c r="E646" s="9"/>
      <c r="F646" s="11" t="s">
        <v>3239</v>
      </c>
      <c r="G646" s="18" t="s">
        <v>3240</v>
      </c>
      <c r="H646" s="12"/>
      <c r="I646" s="9"/>
      <c r="J646" s="9" t="s">
        <v>92</v>
      </c>
      <c r="K646" s="12" t="s">
        <v>3241</v>
      </c>
      <c r="L646" s="8" t="s">
        <v>3242</v>
      </c>
      <c r="M646" s="16" t="s">
        <v>41</v>
      </c>
      <c r="N646" s="12" t="s">
        <v>3243</v>
      </c>
      <c r="O646" s="12" t="s">
        <v>3243</v>
      </c>
      <c r="P646" s="23"/>
      <c r="Q646" s="16"/>
      <c r="R646" s="23"/>
      <c r="S646" s="23"/>
      <c r="T646" s="23"/>
      <c r="U646" s="23"/>
      <c r="V646" s="23"/>
      <c r="W646" s="23"/>
      <c r="X646" s="16"/>
      <c r="Y646" s="9" t="s">
        <v>3082</v>
      </c>
      <c r="Z646" s="13" t="str">
        <f t="shared" si="1"/>
        <v>{"id":"M4-EyP-4a-E-1-BR","stimulus":"&lt;p&gt;Giovani registrou em um pictograma como este o número de estrelas cadentes que viu durante uma semana. Complete as seguintes afirmações.&lt;/p&gt;&lt;div style=\"display:flex; justify-content:center;\"&gt;&lt;div class=\"fr-chart\" data-chart='{\"type\": \"pictograph\", \"series\": [{\"img\": \"{{Q1.img}}\", \"value\":{{Q1}}},{\"img\": \"{{Q2.img}}\", \"value\":{{Q2}}},{\"img\": \"{{Q3.img}}\", \"value\":{{Q3}}},{\"img\": \"{{Q4.img}}\", \"value\":{{Q4}}},{\"img\": \"{{Q5.img}}\", \"value\":{{Q5}}}], \"labels\":[\"Segunda-feira\",\"Terça-feira\",\"Quarta-feira\",\"Quinta-feira\",\"Sexta-feira\"]}'&gt;&lt;/div&gt;&lt;/div&gt;","template":"&lt;p&gt;Ele viu {{response}} estrelas no dia em que observou mais ocorrências e {{response}} no dia em que observou menos.&lt;/p&gt;","hint":"&lt;p&gt;Cada coluna de ícones representa o número de estrelas que Giovani viu em um dia.&lt;/p&gt;","feedback":"&lt;p&gt;Cada coluna de ícones representa o número de estrelas que Giovani viu em um dia.&lt;/p&gt;","seed":{"parameters":[{"name":"Q1","label":null,"img":"https://blueberry-assets.oneclick.es/M4_EyP_4a_4.svg","list":[1,2,3,4,5,6]},{"name":"Q2","label":null,"img":"https://blueberry-assets.oneclick.es/M4_EyP_4a_4.svg","list":[1,2,3,4,5,6]},{"name":"Q3","label":null,"img":"https://blueberry-assets.oneclick.es/M4_EyP_4a_4.svg","list":[1,2,3,4,5,6]},{"name":"Q4","label":null,"img":"https://blueberry-assets.oneclick.es/M4_EyP_4a_4.svg","list":[1,2,3,4,5,6]},{"name":"Q5","label":null,"img":"https://blueberry-assets.oneclick.es/M4_EyP_4a_4.svg","list":[1,2,3,4,5,6]}],"calculated":[{"name":"A1","label":"{{function}}","function":"math.max({{Q1}},{{Q2}},{{Q3}},{{Q4}},{{Q5}})"},{"name":"A2","label":"{{function}}","function":"math.min({{Q1}},{{Q2}},{{Q3}},{{Q4}},{{Q5}})"}],"uniques":false},"algorithm":{"name":"calculateOperation","params":{"method":"equivLiteral","keyboard":"NUMERICAL"}}}</v>
      </c>
      <c r="AA646" s="11" t="s">
        <v>3244</v>
      </c>
      <c r="AB646" s="14" t="str">
        <f t="shared" si="2"/>
        <v>M4-EyP-4a-E-1</v>
      </c>
      <c r="AC646" s="14" t="str">
        <f t="shared" si="3"/>
        <v>M4-EyP-4a-E-1-BR</v>
      </c>
      <c r="AD646" s="7" t="s">
        <v>261</v>
      </c>
      <c r="AE646" s="16"/>
      <c r="AF646" s="16" t="s">
        <v>46</v>
      </c>
      <c r="AG646" s="7" t="s">
        <v>47</v>
      </c>
    </row>
    <row r="647" ht="75.0" customHeight="1">
      <c r="A647" s="9" t="s">
        <v>3221</v>
      </c>
      <c r="B647" s="12" t="s">
        <v>3222</v>
      </c>
      <c r="C647" s="7" t="s">
        <v>48</v>
      </c>
      <c r="D647" s="10" t="s">
        <v>35</v>
      </c>
      <c r="E647" s="9"/>
      <c r="F647" s="11" t="s">
        <v>3245</v>
      </c>
      <c r="G647" s="8" t="s">
        <v>3246</v>
      </c>
      <c r="H647" s="12"/>
      <c r="I647" s="9"/>
      <c r="J647" s="9" t="s">
        <v>92</v>
      </c>
      <c r="K647" s="12" t="s">
        <v>3247</v>
      </c>
      <c r="L647" s="12" t="s">
        <v>3248</v>
      </c>
      <c r="M647" s="16" t="s">
        <v>41</v>
      </c>
      <c r="N647" s="12" t="s">
        <v>3249</v>
      </c>
      <c r="O647" s="12" t="s">
        <v>3249</v>
      </c>
      <c r="P647" s="23"/>
      <c r="Q647" s="16"/>
      <c r="R647" s="23"/>
      <c r="S647" s="23"/>
      <c r="T647" s="23"/>
      <c r="U647" s="23"/>
      <c r="V647" s="23"/>
      <c r="W647" s="23"/>
      <c r="X647" s="16"/>
      <c r="Y647" s="9" t="s">
        <v>3082</v>
      </c>
      <c r="Z647" s="13" t="str">
        <f t="shared" si="1"/>
        <v>{"id":"M4-EyP-4a-E-2-BR","stimulus":"&lt;p&gt;Este gráfico representa o número de viagens em que o pai de Alice usa o carro durante a semana. Cada ícone representa 3 viagens. Complete as seguintes frases.&lt;/p&gt;&lt;div style=\"display:flex; justify-content:center;\"&gt;&lt;div class=\"fr-chart\" data-chart='{\"type\": \"pictograph\", \"series\": [{\"img\": \"{{Q1.img}}\", \"value\":{{Q1}}},{\"img\": \"{{Q2.img}}\", \"value\":{{Q2}}},{\"img\": \"{{Q3.img}}\", \"value\":{{Q3}}},{\"img\": \"{{Q4.img}}\", \"value\":{{Q4}}},{\"img\": \"{{Q5.img}}\", \"value\":{{Q5}}}], \"labels\":[\"Segunda-feira\",\"Terça-feira\",\"Quarta-feira\",\"Quinta-feira\",\"Sexta-feira\"]}'&gt;&lt;/div&gt;&lt;/div&gt;","template":"&lt;p&gt;Às segundas ele usa o carro {{response}} vezes.&lt;/p&gt;&lt;p&gt;Às quintas ele usa o carro {{response}} vezes.&lt;/p&gt;","hint":"&lt;p&gt;Cada coluna de ícones representa o número de viagens com carro que o pai de Alice faz em um dia.&lt;/p&gt;","feedback":"&lt;p&gt;Cada coluna de ícones representa o número de viagens com carro que o pai de Alice faz em um dia.&lt;/p&gt;","seed":{"parameters":[{"name":"Q1","label":null,"img":"https://blueberry-assets.oneclick.es/M4_EyP_4a_1.svg","list":[1,2,3,4,5,6]},{"name":"Q2","label":null,"img":"https://blueberry-assets.oneclick.es/M4_EyP_4a_1.svg","list":[1,2,3,4,5,6]},{"name":"Q3","label":null,"img":"https://blueberry-assets.oneclick.es/M4_EyP_4a_1.svg","list":[1,2,3,4,5,6]},{"name":"Q4","label":null,"img":"https://blueberry-assets.oneclick.es/M4_EyP_4a_1.svg","list":[1,2,3,4,5,6]},{"name":"Q5","label":null,"img":"https://blueberry-assets.oneclick.es/M4_EyP_4a_1.svg","list":[1,2,3,4,5,6]}],"calculated":[{"name":"A1","label":"{{function}}","function":"{{Q1}}*3"},{"name":"A2","label":"{{function}}","function":"{{Q4}}*3"}],"uniques":false},"algorithm":{"name":"calculateOperation","params":{"method":"equivLiteral","keyboard":"NUMERICAL"}}}</v>
      </c>
      <c r="AA647" s="11" t="s">
        <v>3250</v>
      </c>
      <c r="AB647" s="14" t="str">
        <f t="shared" si="2"/>
        <v>M4-EyP-4a-E-2</v>
      </c>
      <c r="AC647" s="14" t="str">
        <f t="shared" si="3"/>
        <v>M4-EyP-4a-E-2-BR</v>
      </c>
      <c r="AD647" s="7" t="s">
        <v>261</v>
      </c>
      <c r="AE647" s="16"/>
      <c r="AF647" s="16" t="s">
        <v>46</v>
      </c>
      <c r="AG647" s="7" t="s">
        <v>47</v>
      </c>
    </row>
    <row r="648" ht="75.0" customHeight="1">
      <c r="A648" s="9" t="s">
        <v>3221</v>
      </c>
      <c r="B648" s="12" t="s">
        <v>3222</v>
      </c>
      <c r="C648" s="7" t="s">
        <v>48</v>
      </c>
      <c r="D648" s="10" t="s">
        <v>35</v>
      </c>
      <c r="E648" s="9"/>
      <c r="F648" s="11" t="s">
        <v>3251</v>
      </c>
      <c r="G648" s="8" t="s">
        <v>3252</v>
      </c>
      <c r="H648" s="12"/>
      <c r="I648" s="9"/>
      <c r="J648" s="9" t="s">
        <v>92</v>
      </c>
      <c r="K648" s="11" t="s">
        <v>3253</v>
      </c>
      <c r="L648" s="12" t="s">
        <v>3254</v>
      </c>
      <c r="M648" s="16" t="s">
        <v>41</v>
      </c>
      <c r="N648" s="12" t="s">
        <v>3255</v>
      </c>
      <c r="O648" s="12" t="s">
        <v>3255</v>
      </c>
      <c r="P648" s="23"/>
      <c r="Q648" s="16"/>
      <c r="R648" s="23"/>
      <c r="S648" s="23"/>
      <c r="T648" s="23"/>
      <c r="U648" s="23"/>
      <c r="V648" s="23"/>
      <c r="W648" s="23"/>
      <c r="X648" s="16"/>
      <c r="Y648" s="9" t="s">
        <v>3082</v>
      </c>
      <c r="Z648" s="13" t="str">
        <f t="shared" si="1"/>
        <v>{"id":"M4-EyP-4a-E-3-BR","stimulus":"&lt;p&gt;{{Q4}}, {{Q5}} e {{Q6}} criaram este gráfico para registrar quantas frutas eles comem durante a semana. Cada ícone representa 2 porções de fruta. Complete as seguintes afirmações.&lt;/p&gt;&lt;div style=\"display:flex; justify-content:center;\"&gt;&lt;div class=\"fr-chart\" data-chart='{\"type\": \"pictograph\", \"series\": [{\"img\": \"{{Q1.img}}\", \"value\":{{Q1}}},{\"img\": \"{{Q2.img}}\", \"value\":{{Q2}}},{\"img\": \"{{Q3.img}}\", \"value\":{{Q3}}}], \"labels\":[\"{{Q4}}\",\"{{Q5}}\",\"{{Q6}}\"]}'&gt;&lt;/div&gt;&lt;/div&gt;","template":"&lt;p&gt;{{Q4}} come {{response}} porções de fruta por semana.&lt;/p&gt;&lt;p&gt;{{Q5}} come {{response}} porções de fruta por semana.&lt;/p&gt;&lt;p&gt;{{Q6}} come {{response}} porções de fruta por semana.&lt;/p&gt;","hint":"&lt;p&gt;Cada coluna de ícones representa o número de porções de frutas que eles comem por semana.&lt;/p&gt;","feedback":"&lt;p&gt;Cada coluna de ícones representa o número de porções de frutas que eles comem por semana.&lt;/p&gt;","seed":{"parameters":[{"name":"Q1","label":null,"img":"https://blueberry-assets.oneclick.es/M4_EyP_4a_5.svg","min":3,"max":5,"step":1},{"name":"Q2","label":null,"img":"https://blueberry-assets.oneclick.es/M4_EyP_4a_5.svg","min":3,"max":5,"step":1},{"name":"Q3","label":null,"img":"https://blueberry-assets.oneclick.es/M4_EyP_4a_5.svg","min":3,"max":5,"step":1},{"name":"Q4","label":null,"list":["Denis","Gabriela","Oscar","Beatriz"]},{"name":"Q5","label":null,"list":["Denis","Gabriela","Oscar","Beatriz"]},{"name":"Q6","label":null,"list":["Denis","Gabriela","Oscar","Beatriz"]}],"calculated":[{"name":"A1","label":"{{function}}","function":"{{Q1}}*2"},{"name":"A2","label":"{{function}}","function":"{{Q2}}*2"},{"name":"A3","label":"{{function}}","function":"{{Q3}}*2"}],"uniques":true},"algorithm":{"name":"calculateOperation","params":{"method":"equivLiteral","keyboard":"NUMERICAL"}}}</v>
      </c>
      <c r="AA648" s="11" t="s">
        <v>3256</v>
      </c>
      <c r="AB648" s="14" t="str">
        <f t="shared" si="2"/>
        <v>M4-EyP-4a-E-3</v>
      </c>
      <c r="AC648" s="14" t="str">
        <f t="shared" si="3"/>
        <v>M4-EyP-4a-E-3-BR</v>
      </c>
      <c r="AD648" s="7" t="s">
        <v>261</v>
      </c>
      <c r="AE648" s="16"/>
      <c r="AF648" s="16" t="s">
        <v>46</v>
      </c>
      <c r="AG648" s="7" t="s">
        <v>47</v>
      </c>
    </row>
    <row r="649" ht="75.0" customHeight="1">
      <c r="A649" s="52" t="s">
        <v>3257</v>
      </c>
      <c r="B649" s="20" t="s">
        <v>3258</v>
      </c>
      <c r="C649" s="33" t="s">
        <v>34</v>
      </c>
      <c r="D649" s="10" t="s">
        <v>35</v>
      </c>
      <c r="E649" s="9"/>
      <c r="F649" s="11" t="s">
        <v>3259</v>
      </c>
      <c r="G649" s="8"/>
      <c r="H649" s="12"/>
      <c r="I649" s="7" t="s">
        <v>1289</v>
      </c>
      <c r="J649" s="7" t="s">
        <v>3260</v>
      </c>
      <c r="K649" s="11"/>
      <c r="L649" s="12"/>
      <c r="M649" s="16" t="s">
        <v>41</v>
      </c>
      <c r="N649" s="11" t="s">
        <v>3261</v>
      </c>
      <c r="O649" s="11" t="s">
        <v>3262</v>
      </c>
      <c r="P649" s="23"/>
      <c r="Q649" s="16"/>
      <c r="R649" s="23"/>
      <c r="S649" s="23"/>
      <c r="T649" s="23"/>
      <c r="U649" s="23"/>
      <c r="V649" s="23"/>
      <c r="W649" s="23"/>
      <c r="X649" s="16"/>
      <c r="Y649" s="9" t="s">
        <v>3082</v>
      </c>
      <c r="Z649" s="13" t="str">
        <f t="shared" si="1"/>
        <v>{
    "id": "M4-EyP-4b-I-1-BR",
    "stimulus": "&lt;p&gt;Uma biblioteca registrou na tabela a seguir o número de livros por gênero que comprou nesta semana. Complete o pictograma com essas informações sabendo que cada ícone representa &lt;u&gt;2 livros&lt;/u&gt;.&lt;/p&gt;",
    "hint": "&lt;p&gt;Marque no gráfico os livros que foram comprados de cada gênero.&lt;/p&gt;",
    "feedback": "&lt;p&gt;Em um pictograma, cada coluna de ícones representa uma quantidade.&lt;/p&gt;",
    "seed": {
        "parameters": [
            {
                "name": "Q1",
                "label": "Romance",
                "img": "https://blueberry-assets.oneclick.es/M5_EyP_6a_8.svg",
                "min": 1,
                "max": 8,
                "step": 1
            },
            {
                "name": "Q2",
                "label": "Poesia",
                "img": "https://blueberry-assets.oneclick.es/M5_EyP_6a_8.svg",
                "min": 1,
                "max": 8,
                "step": 1
            },
            {
                "name": "Q3",
                "label": "Teatro",
                "img": "https://blueberry-assets.oneclick.es/M5_EyP_6a_8.svg",
                "min": 1,
                "max": 8,
                "step": 1
            }
        ],
        "uniques": true
    },
    "algorithm": {
        "name": "pictograph",
        "params": {
            "labelY": "",
            "labelX": "Livros",
            "tableEnable": true,
            "tablePosition": "LEFT",
            "multiplier": 2
        }
    }
}</v>
      </c>
      <c r="AA649" s="11" t="s">
        <v>3263</v>
      </c>
      <c r="AB649" s="14" t="str">
        <f t="shared" si="2"/>
        <v>M4-EyP-4b-I-1</v>
      </c>
      <c r="AC649" s="14" t="str">
        <f t="shared" si="3"/>
        <v>M4-EyP-4b-I-1-BR</v>
      </c>
      <c r="AD649" s="7"/>
      <c r="AE649" s="16"/>
      <c r="AF649" s="16" t="s">
        <v>46</v>
      </c>
      <c r="AG649" s="7" t="s">
        <v>47</v>
      </c>
    </row>
    <row r="650" ht="75.0" customHeight="1">
      <c r="A650" s="52" t="s">
        <v>3257</v>
      </c>
      <c r="B650" s="20" t="s">
        <v>3258</v>
      </c>
      <c r="C650" s="33" t="s">
        <v>34</v>
      </c>
      <c r="D650" s="10" t="s">
        <v>35</v>
      </c>
      <c r="E650" s="9"/>
      <c r="F650" s="11" t="s">
        <v>3264</v>
      </c>
      <c r="G650" s="8"/>
      <c r="H650" s="12"/>
      <c r="I650" s="7" t="s">
        <v>1289</v>
      </c>
      <c r="J650" s="7" t="s">
        <v>3260</v>
      </c>
      <c r="K650" s="11"/>
      <c r="L650" s="12"/>
      <c r="M650" s="16" t="s">
        <v>41</v>
      </c>
      <c r="N650" s="11" t="s">
        <v>3265</v>
      </c>
      <c r="O650" s="11" t="s">
        <v>3262</v>
      </c>
      <c r="P650" s="23"/>
      <c r="Q650" s="16"/>
      <c r="R650" s="23"/>
      <c r="S650" s="23"/>
      <c r="T650" s="23"/>
      <c r="U650" s="23"/>
      <c r="V650" s="23"/>
      <c r="W650" s="23"/>
      <c r="X650" s="16"/>
      <c r="Y650" s="9" t="s">
        <v>3082</v>
      </c>
      <c r="Z650" s="13" t="str">
        <f t="shared" si="1"/>
        <v>{
    "id": "M4-EyP-4b-I-2-BR",
    "stimulus": "&lt;p&gt;Eduardo anotou as maçãs que colheu das árvores de sua fazenda em três dias diferentes. Complete o pictograma com essas informações sabendo que cada ícone representa &lt;u&gt;4 maçãs&lt;/u&gt;.&lt;/p&gt;",
    "hint": "&lt;p&gt;Marque no gráfico as maçãs que Eduardo colheu das árvores.&lt;/p&gt;",
    "feedback": "&lt;p&gt;Em um pictograma, cada coluna de ícones representa uma quantidade.&lt;/p&gt;",
    "seed": {
        "parameters": [
            {
                "name": "Q1",
                "label": "Segunda-feira",
                "img": "https://blueberry-assets.oneclick.es/M5_EyP_6a_4.svg",
                "min": 1,
                "max": 8,
                "step": 1
            },
            {
                "name": "Q2",
                "label": "Terça-feira",
                "img": "https://blueberry-assets.oneclick.es/M5_EyP_6a_4.svg",
                "min": 1,
                "max": 8,
                "step": 1
            },
            {
                "name": "Q3",
                "label": "Quarta-feira",
                "img": "https://blueberry-assets.oneclick.es/M5_EyP_6a_4.svg",
                "min": 1,
                "max": 8,
                "step": 1
            }
        ],
        "uniques": true
    },
    "algorithm": {
        "name": "pictograph",
        "params": {
            "labelY": "",
            "labelX": "Maçãs",
            "tableEnable": true,
            "tablePosition": "LEFT",
            "multiplier": 4
        }
    }
}</v>
      </c>
      <c r="AA650" s="11" t="s">
        <v>3266</v>
      </c>
      <c r="AB650" s="14" t="str">
        <f t="shared" si="2"/>
        <v>M4-EyP-4b-I-2</v>
      </c>
      <c r="AC650" s="14" t="str">
        <f t="shared" si="3"/>
        <v>M4-EyP-4b-I-2-BR</v>
      </c>
      <c r="AD650" s="7"/>
      <c r="AE650" s="16"/>
      <c r="AF650" s="16" t="s">
        <v>46</v>
      </c>
      <c r="AG650" s="7" t="s">
        <v>47</v>
      </c>
    </row>
    <row r="651" ht="75.0" customHeight="1">
      <c r="A651" s="52" t="s">
        <v>3257</v>
      </c>
      <c r="B651" s="20" t="s">
        <v>3258</v>
      </c>
      <c r="C651" s="33" t="s">
        <v>34</v>
      </c>
      <c r="D651" s="10" t="s">
        <v>35</v>
      </c>
      <c r="E651" s="9"/>
      <c r="F651" s="11" t="s">
        <v>3267</v>
      </c>
      <c r="G651" s="8"/>
      <c r="H651" s="12"/>
      <c r="I651" s="7" t="s">
        <v>1289</v>
      </c>
      <c r="J651" s="7" t="s">
        <v>3260</v>
      </c>
      <c r="K651" s="11"/>
      <c r="L651" s="12"/>
      <c r="M651" s="16" t="s">
        <v>41</v>
      </c>
      <c r="N651" s="11" t="s">
        <v>3268</v>
      </c>
      <c r="O651" s="11" t="s">
        <v>3262</v>
      </c>
      <c r="P651" s="23"/>
      <c r="Q651" s="16"/>
      <c r="R651" s="23"/>
      <c r="S651" s="23"/>
      <c r="T651" s="23"/>
      <c r="U651" s="23"/>
      <c r="V651" s="23"/>
      <c r="W651" s="23"/>
      <c r="X651" s="16"/>
      <c r="Y651" s="9" t="s">
        <v>3082</v>
      </c>
      <c r="Z651" s="13" t="str">
        <f t="shared" si="1"/>
        <v>{
    "id": "M4-EyP-4b-I-3-BR",
    "stimulus": "&lt;p&gt;Uma loja de calças registrou em uma tabela o que cada um de seus empregados vendeu em um dia. Complete o pictograma com essas informações sabendo que cada ícone representa &lt;u&gt;3 calças&lt;/u&gt;.&lt;/p&gt;",
    "hint": "&lt;p&gt;Marque no gráfico o número de calças vendidas por cada empregado.&lt;/p&gt;",
    "feedback": "&lt;p&gt;Em um pictograma, cada coluna de ícones representa uma quantidade.&lt;/p&gt;",
    "seed": {
        "parameters": [
            {
                "name": "Q1",
                "label": "Melissa",
                "img": "https://blueberry-assets.oneclick.es/M4_EyP_4b_1.svg",
                "min": 1,
                "max": 8,
                "step": 1
            },
            {
                "name": "Q2",
                "label": "Gustavo",
                "img": "https://blueberry-assets.oneclick.es/M4_EyP_4b_1.svg",
                "min": 1,
                "max": 8,
                "step": 1
            },
            {
                "name": "Q3",
                "label": "Sonia",
                "img": "https://blueberry-assets.oneclick.es/M4_EyP_4b_1.svg",
                "min": 1,
                "max": 8,
                "step": 1
            }
        ],
        "uniques": true
    },
    "algorithm": {
        "name": "pictograph",
        "params": {
            "labelY": "",
            "labelX": "Calças",
            "tableEnable": true,
            "tablePosition": "LEFT",
            "multiplier": 3
        }
    }
}</v>
      </c>
      <c r="AA651" s="11" t="s">
        <v>3269</v>
      </c>
      <c r="AB651" s="14" t="str">
        <f t="shared" si="2"/>
        <v>M4-EyP-4b-I-3</v>
      </c>
      <c r="AC651" s="14" t="str">
        <f t="shared" si="3"/>
        <v>M4-EyP-4b-I-3-BR</v>
      </c>
      <c r="AD651" s="7"/>
      <c r="AE651" s="16"/>
      <c r="AF651" s="16" t="s">
        <v>46</v>
      </c>
      <c r="AG651" s="7" t="s">
        <v>47</v>
      </c>
    </row>
    <row r="652" ht="75.0" customHeight="1">
      <c r="A652" s="9" t="s">
        <v>3270</v>
      </c>
      <c r="B652" s="12" t="s">
        <v>3271</v>
      </c>
      <c r="C652" s="16" t="s">
        <v>34</v>
      </c>
      <c r="D652" s="10" t="s">
        <v>35</v>
      </c>
      <c r="E652" s="9"/>
      <c r="F652" s="11" t="s">
        <v>3272</v>
      </c>
      <c r="G652" s="12"/>
      <c r="H652" s="12"/>
      <c r="I652" s="9" t="s">
        <v>84</v>
      </c>
      <c r="J652" s="9" t="s">
        <v>110</v>
      </c>
      <c r="K652" s="12" t="s">
        <v>3273</v>
      </c>
      <c r="L652" s="12" t="s">
        <v>112</v>
      </c>
      <c r="M652" s="16" t="s">
        <v>41</v>
      </c>
      <c r="N652" s="11" t="s">
        <v>3274</v>
      </c>
      <c r="O652" s="11" t="s">
        <v>3274</v>
      </c>
      <c r="P652" s="23"/>
      <c r="Q652" s="16"/>
      <c r="R652" s="23"/>
      <c r="S652" s="23"/>
      <c r="T652" s="23"/>
      <c r="U652" s="23"/>
      <c r="V652" s="23"/>
      <c r="W652" s="23"/>
      <c r="X652" s="16"/>
      <c r="Y652" s="9" t="s">
        <v>3082</v>
      </c>
      <c r="Z652" s="13" t="str">
        <f t="shared" si="1"/>
        <v>{"id":"M4-EyP-5a-I-1-BR","stimulus":"&lt;p&gt;Este gráfico representa os países de nascimento das crianças que estão passando férias em um acampamento. Observe os dados e indique se as seguintes afirmações são verdadeiras ou falsas.&lt;/p&gt;&lt;div style=\"display:flex; justify-content:center;\"&gt;&lt;div class=\"fr-chart ct-chart ct-minor-seventh\" data-chart='{\"type\": \"pie\", \"series\": [{{Q1}},{{Q2}},{{Q3}}, {{Q4}}], \"labels\":[\"{{Q5}}\",\"{{Q6}}\",\"{{Q7}}\",\"{{Q8}}\"]}'&gt;&lt;/div&gt;&lt;/div&gt;","hint":"&lt;p&gt;Cada setor do gráfico representa o número de crianças de um país.&lt;/p&gt;","feedback":"&lt;p&gt;Cada setor do gráfico representa o número de crianças de um país.&lt;/p&gt;","seed":{"parameters":[{"name":"Q1","label":"","list":[12,13,14,15]},{"name":"Q2","label":"","list":[5,6,7,8,9,10,11]},{"name":"Q3","label":"","list":[5,6,7,8,9,10,11]},{"name":"Q4","label":"","list":[1,2,3,4]},{"name":"Q5","label":"","list":["Espanha","Argentina","Brasil","Estados Unidos"]},{"name":"Q6","label":"","list":["Espanha","Argentina","Brasil","Estados Unidos"]},{"name":"Q7","label":"","list":["Espanha","Argentina","Brasil","Estados Unidos"]},{"name":"Q8","label":"","list":["Espanha","Argentina","Brasil","Estados Unidos"]}],"calculated":[{"name":"A1","label":"O país de nascimento do maior número de crianças é {{Q5}}."},{"name":"A2","label":"O país de nascimento do menor número de crianças é {{Q8}}."},{"name":"A3","label":"O país de nascimento do maior número de crianças é {{Q6}}.","incorrect":true},{"name":"A4","label":"O país de nascimento do maior número de crianças é {{Q7}}.","incorrect":true},{"name":"A5","label":"O país de nascimento do maior número de crianças é {{Q8}}.","incorrect":true},{"name":"A6","label":"O país de nascimento do menor número de crianças é {{Q5}}.","incorrect":true},{"name":"A7","label":"O país de nascimento do menor número de crianças é {{Q6}}.","incorrect":true},{"name":"A8","label":"O país de nascimento do menor número de crianças é {{Q7}}.","incorrect":true}],"uniques":true},"algorithm":{"name":"trueFalse","template":"Choice matrix – inline","params":{"countCorrect":1,"countIncorrect":2,"showCheckIcon":false,"options":["Verdadeiro","Falso"]}}}</v>
      </c>
      <c r="AA652" s="12" t="s">
        <v>3275</v>
      </c>
      <c r="AB652" s="14" t="str">
        <f t="shared" si="2"/>
        <v>M4-EyP-5a-I-1</v>
      </c>
      <c r="AC652" s="14" t="str">
        <f t="shared" si="3"/>
        <v>M4-EyP-5a-I-1-BR</v>
      </c>
      <c r="AD652" s="7" t="s">
        <v>261</v>
      </c>
      <c r="AE652" s="16"/>
      <c r="AF652" s="16" t="s">
        <v>46</v>
      </c>
      <c r="AG652" s="7" t="s">
        <v>47</v>
      </c>
    </row>
    <row r="653" ht="75.0" customHeight="1">
      <c r="A653" s="9" t="s">
        <v>3270</v>
      </c>
      <c r="B653" s="12" t="s">
        <v>3271</v>
      </c>
      <c r="C653" s="7" t="s">
        <v>34</v>
      </c>
      <c r="D653" s="10" t="s">
        <v>35</v>
      </c>
      <c r="E653" s="9"/>
      <c r="F653" s="11" t="s">
        <v>3276</v>
      </c>
      <c r="G653" s="12"/>
      <c r="H653" s="12"/>
      <c r="I653" s="9" t="s">
        <v>84</v>
      </c>
      <c r="J653" s="9" t="s">
        <v>110</v>
      </c>
      <c r="K653" s="11" t="s">
        <v>3277</v>
      </c>
      <c r="L653" s="12" t="s">
        <v>112</v>
      </c>
      <c r="M653" s="16" t="s">
        <v>41</v>
      </c>
      <c r="N653" s="11" t="s">
        <v>3278</v>
      </c>
      <c r="O653" s="11" t="s">
        <v>3279</v>
      </c>
      <c r="P653" s="23"/>
      <c r="Q653" s="16"/>
      <c r="R653" s="23"/>
      <c r="S653" s="23"/>
      <c r="T653" s="23"/>
      <c r="U653" s="23"/>
      <c r="V653" s="23"/>
      <c r="W653" s="23"/>
      <c r="X653" s="16"/>
      <c r="Y653" s="9" t="s">
        <v>3082</v>
      </c>
      <c r="Z653" s="13" t="str">
        <f t="shared" si="1"/>
        <v>{"id":"M4-EyP-5a-I-2-BR","stimulus":"&lt;p&gt;Este gráfico representa o número de livros que Samira leu de diferentes gêneros. Indique se as seguintes afirmações são verdadeiras ou falsas.&lt;/p&gt;&lt;div style=\"display:flex; justify-content:center;\"&gt;&lt;div class=\"fr-chart ct-chart ct-minor-seventh\" data-chart='{\"type\": \"pie\", \"series\": [{{Q1}},{{Q2}},{{Q3}}], \"labels\":[\"{{Q4}}\",\"{{Q5}}\",\"{{Q6}}\"]}'&gt;&lt;/div&gt;&lt;/div&gt;","hint":"&lt;p&gt;Cada setor do gráfico representa a quantidade de livros que Samira leu de cada gênero.&lt;/p&gt;","feedback":"&lt;p&gt;Cada setor do gráfico representa a quantidade de livros que Samira leu de cada gênero.&lt;/p&gt;","seed":{"parameters":[{"name":"Q1","label":"","list":[11,12,13,14]},{"name":"Q2","label":"","list":[1,2,3,4]},{"name":"Q3","label":"","list":[6,7,8,9]},{"name":"Q4","label":"","list":["aventura","mistério","fantasia"]},{"name":"Q5","label":"","list":["aventura","mistério","fantasia"]},{"name":"Q6","label":"","list":["aventura","mistério","fantasia"]}],"calculated":[{"name":"A1","label":"O gênero que ela leu menos foi de {{Q5}}."},{"name":"A2","label":"O gênero que ela leu mais foi de {{Q4}}."},{"name":"A3","label":"O gênero que ela leu menos foi de {{Q4}}.","incorrect":true,"feedback":"&lt;p&gt;O menos lido foi {{Q5}}.&lt;/p&gt;"},{"name":"A4","label":"O gênero que ela leu menos foi de {{Q6}}.","incorrect":true,"feedback":"&lt;p&gt;O menos lido foi {{Q5}}.&lt;/p&gt;"},{"name":"A5","label":"O gênero que ela leu mais foi de {{Q5}}.","incorrect":true,"feedback":"&lt;p&gt;O mais lido foi {{Q4}}.&lt;/p&gt;"},{"name":"A6","label":"O gênero que ela leu mais foi de {{Q6}}.","incorrect":true,"feedback":"&lt;p&gt;O mais lido foi {{Q4}}.&lt;/p&gt;"}],"uniques":true},"algorithm":{"name":"trueFalse","template":"Choice matrix – inline","params":{"countCorrect":1,"countIncorrect":2,"showCheckIcon":false,"options":["Verdadeira","Falsa"]}}}</v>
      </c>
      <c r="AA653" s="12" t="s">
        <v>3280</v>
      </c>
      <c r="AB653" s="14" t="str">
        <f t="shared" si="2"/>
        <v>M4-EyP-5a-I-2</v>
      </c>
      <c r="AC653" s="14" t="str">
        <f t="shared" si="3"/>
        <v>M4-EyP-5a-I-2-BR</v>
      </c>
      <c r="AD653" s="7" t="s">
        <v>261</v>
      </c>
      <c r="AE653" s="16"/>
      <c r="AF653" s="16" t="s">
        <v>46</v>
      </c>
      <c r="AG653" s="7" t="s">
        <v>47</v>
      </c>
    </row>
    <row r="654" ht="75.0" customHeight="1">
      <c r="A654" s="9" t="s">
        <v>3270</v>
      </c>
      <c r="B654" s="12" t="s">
        <v>3271</v>
      </c>
      <c r="C654" s="7" t="s">
        <v>34</v>
      </c>
      <c r="D654" s="10" t="s">
        <v>35</v>
      </c>
      <c r="E654" s="9"/>
      <c r="F654" s="11" t="s">
        <v>3281</v>
      </c>
      <c r="G654" s="12"/>
      <c r="H654" s="12"/>
      <c r="I654" s="9"/>
      <c r="J654" s="9" t="s">
        <v>110</v>
      </c>
      <c r="K654" s="12" t="s">
        <v>3282</v>
      </c>
      <c r="L654" s="12" t="s">
        <v>112</v>
      </c>
      <c r="M654" s="16" t="s">
        <v>41</v>
      </c>
      <c r="N654" s="11" t="s">
        <v>3283</v>
      </c>
      <c r="O654" s="11" t="s">
        <v>3284</v>
      </c>
      <c r="P654" s="23"/>
      <c r="Q654" s="16"/>
      <c r="R654" s="23"/>
      <c r="S654" s="23"/>
      <c r="T654" s="23"/>
      <c r="U654" s="23"/>
      <c r="V654" s="23"/>
      <c r="W654" s="23"/>
      <c r="X654" s="16"/>
      <c r="Y654" s="9" t="s">
        <v>3082</v>
      </c>
      <c r="Z654" s="13" t="str">
        <f t="shared" si="1"/>
        <v>{"id":"M4-EyP-5a-I-3-BR","stimulus":"&lt;p&gt;Neste gráfico foram registradas as estações do ano em que um grupo de amigos nasceu. Indique se as seguintes afirmações são verdadeiras ou falsas.&lt;/p&gt;&lt;div style=\"display:flex; justify-content:center;\"&gt;&lt;div class=\"fr-chart ct-chart ct-minor-seventh\" data-chart='{\"type\": \"pie\", \"series\": [{{Q1}},{{Q2}},{{Q3}},{{Q4}}], \"labels\":[\"{{Q5}}\",\"{{Q6}}\",\"{{Q7}}\",\"{{Q8}}\"]}'&gt;&lt;/div&gt;&lt;/div&gt;","hint":"&lt;p&gt;Cada setor do gráfico representa o número de amigos que nasceram em cada estação.&lt;/p&gt;","feedback":"&lt;p&gt;Cada setor do gráfico representa o número de amigos que nasceram em cada estação.&lt;/p&gt;","seed":{"parameters":[{"name":"Q1","label":"","list":[11,12,13,14]},{"name":"Q2","label":"","list":[6,7,8,9]},{"name":"Q3","label":"","list":[1,2,3,4]},{"name":"Q4","label":"","list":[6,7,8,9]},{"name":"Q5","label":"","list":["primavera","verão","outono","inverno"]},{"name":"Q6","label":"","list":["primavera","verão","outono","inverno"]},{"name":"Q7","label":"","list":["primavera","verão","outono","inverno"]},{"name":"Q8","label":"","list":["primavera","verão","outono","inverno"]}],"calculated":[{"name":"A1","label":"Nasceram mais amigos na estação {{Q5}}."},{"name":"A2","label":"Nasceram mais amigos na estação {{Q7}}."},{"name":"A3","label":"Nasceram mais amigos na estação {{Q6}}.","incorrect":true,"feedback":"&lt;p&gt;Nasceram mais amigos na estação {{Q5}}.&lt;/p&gt;"},{"name":"A4","label":"Nasceram mais amigos na estação {{Q7}}.","incorrect":true,"feedback":"&lt;p&gt;Nasceram mais amigos na estação {{Q5}}.&lt;/p&gt;"},{"name":"A5","label":"Nasceram mais amigos na estação {{Q8}}.","incorrect":true,"feedback":"&lt;p&gt;Nasceram mais amigos na estação {{Q5}}.&lt;/p&gt;"},{"name":"A6","label":"Nasceram menos amigos na estação {{Q5}}.","incorrect":true,"feedback":"&lt;p&gt;Nasceram menos amigos na estação {{Q7}}.&lt;/p&gt;"},{"name":"A7","label":"Nasceram menos amigos na estação {{Q6}}.","incorrect":true,"feedback":"&lt;p&gt;Nasceram menos amigos na estação {{Q7}}.&lt;/p&gt;"},{"name":"A8","label":"Nasceram menos amigos na estação {{Q8}}.","incorrect":true,"feedback":"&lt;p&gt;Nasceram menos amigos na estação {{Q7}}.&lt;/p&gt;"}],"uniques":true},"algorithm":{"name":"trueFalse","template":"Choice matrix – inline","params":{"countCorrect":2,"countIncorrect":1,"showCheckIcon":false,"options":["Verdadeira","Falsa"]}}}</v>
      </c>
      <c r="AA654" s="12" t="s">
        <v>3285</v>
      </c>
      <c r="AB654" s="14" t="str">
        <f t="shared" si="2"/>
        <v>M4-EyP-5a-I-3</v>
      </c>
      <c r="AC654" s="14" t="str">
        <f t="shared" si="3"/>
        <v>M4-EyP-5a-I-3-BR</v>
      </c>
      <c r="AD654" s="7" t="s">
        <v>261</v>
      </c>
      <c r="AE654" s="16"/>
      <c r="AF654" s="16" t="s">
        <v>46</v>
      </c>
      <c r="AG654" s="7" t="s">
        <v>47</v>
      </c>
    </row>
    <row r="655" ht="75.0" customHeight="1">
      <c r="A655" s="9" t="s">
        <v>3270</v>
      </c>
      <c r="B655" s="12" t="s">
        <v>3271</v>
      </c>
      <c r="C655" s="16" t="s">
        <v>48</v>
      </c>
      <c r="D655" s="10" t="s">
        <v>35</v>
      </c>
      <c r="E655" s="9"/>
      <c r="F655" s="11" t="s">
        <v>3286</v>
      </c>
      <c r="G655" s="12"/>
      <c r="H655" s="12"/>
      <c r="I655" s="9"/>
      <c r="J655" s="9" t="s">
        <v>1361</v>
      </c>
      <c r="K655" s="11" t="s">
        <v>3287</v>
      </c>
      <c r="L655" s="12" t="s">
        <v>3288</v>
      </c>
      <c r="M655" s="16" t="s">
        <v>41</v>
      </c>
      <c r="N655" s="11" t="s">
        <v>3289</v>
      </c>
      <c r="O655" s="11" t="s">
        <v>3289</v>
      </c>
      <c r="P655" s="23"/>
      <c r="Q655" s="16"/>
      <c r="R655" s="23"/>
      <c r="S655" s="23"/>
      <c r="T655" s="23"/>
      <c r="U655" s="23"/>
      <c r="V655" s="23"/>
      <c r="W655" s="23"/>
      <c r="X655" s="16"/>
      <c r="Y655" s="9" t="s">
        <v>3082</v>
      </c>
      <c r="Z655" s="13" t="str">
        <f t="shared" si="1"/>
        <v>{"id":"M4-EyP-5a-E-1-BR","stimulus":"&lt;p&gt;Este gráfico de pizza representa os vegetais favoritos dos alunos de uma turma do 4º ano. Arraste e ordene os vegetais do menos ao mais preferido. Coloque-os de cima para baixo.&lt;/p&gt;&lt;div style=\"display:flex; justify-content:center;\"&gt;&lt;div class=\"fr-chart ct-chart ct-minor-seventh\" data-chart='{\"type\": \"pie\", \"series\": [{{Q1}},{{Q2}},{{Q3}},{{Q4}}], \"labels\":[\"{{Q5}}\",\"{{Q6}}\",\"{{Q7}}\",\"{{Q8}}\"]}'&gt;&lt;/div&gt;&lt;/div&gt;","hint":"&lt;p&gt;Cada região do gráfico representa o número de crianças que preferem o tipo de vegetal.&lt;/p&gt;","feedback":"&lt;p&gt;Cada região do gráfico representa o número de crianças que preferem o tipo de vegetal.&lt;/p&gt;","seed":{"parameters":[{"name":"Q1","label":"","list":[1,2,3,4,5]},{"name":"Q2","label":"","list":[1,2,3,4,5]},{"name":"Q3","label":"","list":[1,2,3,4,5]},{"name":"Q4","label":"","list":[1,2,3,4,5]},{"name":"Q5","label":"","list":["Berinjela","Espinafre","Brócolis","Ervilhas","Beterraba","Couve-flor","Cenoura"]},{"name":"Q6","label":"","list":["Berinjela","Espinafre","Brócolis","Ervilhas","Beterraba","Couve-flor","Cenoura"]},{"name":"Q7","label":"","list":["Berinjela","Espinafre","Brócolis","Ervilhas","Beterraba","Couve-flor","Cenoura"]},{"name":"Q8","label":"","list":["Berinjela","Espinafre","Brócolis","Ervilhas","Beterraba","Couve-flor","Cenoura"]}],"calculated":[{"name":"A1","label":"{{Q5}}","function":"{{Q1}}"},{"name":"A2","label":"{{Q6}}","function":"{{Q2}}"},{"name":"A3","label":"{{Q7}}","function":"{{Q3}}"},{"name":"A4","label":"{{Q8}}","function":"{{Q4}}"}],"uniques":true},"algorithm":{"name":"orderNumbers","params":{"order":"asc"}}}</v>
      </c>
      <c r="AA655" s="12" t="s">
        <v>3290</v>
      </c>
      <c r="AB655" s="14" t="str">
        <f t="shared" si="2"/>
        <v>M4-EyP-5a-E-1</v>
      </c>
      <c r="AC655" s="14" t="str">
        <f t="shared" si="3"/>
        <v>M4-EyP-5a-E-1-BR</v>
      </c>
      <c r="AD655" s="7" t="s">
        <v>261</v>
      </c>
      <c r="AE655" s="16"/>
      <c r="AF655" s="16" t="s">
        <v>46</v>
      </c>
      <c r="AG655" s="7" t="s">
        <v>47</v>
      </c>
    </row>
    <row r="656" ht="75.0" customHeight="1">
      <c r="A656" s="9" t="s">
        <v>3270</v>
      </c>
      <c r="B656" s="12" t="s">
        <v>3271</v>
      </c>
      <c r="C656" s="16" t="s">
        <v>48</v>
      </c>
      <c r="D656" s="10" t="s">
        <v>35</v>
      </c>
      <c r="E656" s="9"/>
      <c r="F656" s="11" t="s">
        <v>3291</v>
      </c>
      <c r="G656" s="12"/>
      <c r="H656" s="12"/>
      <c r="I656" s="9"/>
      <c r="J656" s="9" t="s">
        <v>1361</v>
      </c>
      <c r="K656" s="8" t="s">
        <v>3292</v>
      </c>
      <c r="L656" s="12" t="s">
        <v>3293</v>
      </c>
      <c r="M656" s="16" t="s">
        <v>41</v>
      </c>
      <c r="N656" s="11" t="s">
        <v>3294</v>
      </c>
      <c r="O656" s="11" t="s">
        <v>3294</v>
      </c>
      <c r="P656" s="23"/>
      <c r="Q656" s="16"/>
      <c r="R656" s="23"/>
      <c r="S656" s="23"/>
      <c r="T656" s="23"/>
      <c r="U656" s="23"/>
      <c r="V656" s="23"/>
      <c r="W656" s="23"/>
      <c r="X656" s="16"/>
      <c r="Y656" s="9" t="s">
        <v>3082</v>
      </c>
      <c r="Z656" s="13" t="str">
        <f t="shared" si="1"/>
        <v>{"id":"M4-EyP-5a-E-2-BR","stimulus":"&lt;p&gt;Neste gráfico de pizza, foram representados os gêneros dos filmes que alguns críticos de cinema viram durante um festival. Arraste e ordene os gêneros do mais para o menos visto. Coloque-os de cima para baixo.&lt;/p&gt;&lt;div style=\"display:flex; justify-content:center;\"&gt;&lt;div class=\"fr-chart ct-chart ct-minor-seventh\" data-chart='{\"type\": \"pie\", \"series\": [{{Q1}},{{Q2}},{{Q3}}], \"labels\":[\"{{Q4}}\",\"{{Q5}}\",\"{{Q6}}\"]}'&gt;&lt;/div&gt;&lt;/div&gt;","hint":"&lt;p&gt;Cada região do gráfico representa o número de filmes de cada gênero que os críticos viram.&lt;/p&gt;","feedback":"&lt;p&gt;Cada região do gráfico representa o número de filmes de cada gênero que os críticos viram.&lt;/p&gt;","seed":{"parameters":[{"name":"Q1","label":"","min":1,"max":6,"step":1},{"name":"Q2","label":"","min":1,"max":6,"step":1},{"name":"Q3","label":"","min":1,"max":6,"step":1},{"name":"Q4","label":"","list":["Drama","Aventura","Musical","Ficção científica"]},{"name":"Q5","label":"","list":["Drama","Aventura","Musical","Ficção científica"]},{"name":"Q6","label":"","list":["Drama","Aventura","Musical","Ficção científica"]}],"calculated":[{"name":"A1","label":"{{Q4}}","function":"{{Q1}}"},{"name":"A2","label":"{{Q5}}","function":"{{Q2}}"},{"name":"A3","label":"{{Q6}}","function":"{{Q3}}"}],"uniques":true},"algorithm":{"name":"orderNumbers","params":{"order":"desc"}}}</v>
      </c>
      <c r="AA656" s="12" t="s">
        <v>3295</v>
      </c>
      <c r="AB656" s="14" t="str">
        <f t="shared" si="2"/>
        <v>M4-EyP-5a-E-2</v>
      </c>
      <c r="AC656" s="14" t="str">
        <f t="shared" si="3"/>
        <v>M4-EyP-5a-E-2-BR</v>
      </c>
      <c r="AD656" s="7" t="s">
        <v>261</v>
      </c>
      <c r="AE656" s="16"/>
      <c r="AF656" s="16" t="s">
        <v>46</v>
      </c>
      <c r="AG656" s="7" t="s">
        <v>47</v>
      </c>
    </row>
    <row r="657" ht="75.0" customHeight="1">
      <c r="A657" s="9" t="s">
        <v>3270</v>
      </c>
      <c r="B657" s="12" t="s">
        <v>3271</v>
      </c>
      <c r="C657" s="16" t="s">
        <v>48</v>
      </c>
      <c r="D657" s="10" t="s">
        <v>35</v>
      </c>
      <c r="E657" s="9"/>
      <c r="F657" s="11" t="s">
        <v>3296</v>
      </c>
      <c r="G657" s="12"/>
      <c r="H657" s="12"/>
      <c r="I657" s="9"/>
      <c r="J657" s="9" t="s">
        <v>1361</v>
      </c>
      <c r="K657" s="8" t="s">
        <v>3297</v>
      </c>
      <c r="L657" s="12" t="s">
        <v>3298</v>
      </c>
      <c r="M657" s="16" t="s">
        <v>41</v>
      </c>
      <c r="N657" s="11" t="s">
        <v>3299</v>
      </c>
      <c r="O657" s="11" t="s">
        <v>3299</v>
      </c>
      <c r="P657" s="23"/>
      <c r="Q657" s="16"/>
      <c r="R657" s="23"/>
      <c r="S657" s="23"/>
      <c r="T657" s="23"/>
      <c r="U657" s="23"/>
      <c r="V657" s="23"/>
      <c r="W657" s="23"/>
      <c r="X657" s="16"/>
      <c r="Y657" s="9" t="s">
        <v>3082</v>
      </c>
      <c r="Z657" s="13" t="str">
        <f t="shared" si="1"/>
        <v>{"id":"M4-EyP-5a-E-3-BR","stimulus":"&lt;p&gt;Um grupo de amigos criou um gráfico de pizza como este para indicar seus animais de estimação preferidos. Arraste e ordene-os da maior para a menor preferência. Coloque-os de cima para baixo.&lt;/p&gt;&lt;div style=\"display:flex; justify-content:center;\"&gt;&lt;div class=\"fr-chart ct-chart ct-minor-seventh\" data-chart='{\"type\": \"pie\", \"series\": [{{Q1}},{{Q2}},{{Q3}}], \"labels\":[\"{{Q4}}\",\"{{Q5}}\",\"{{Q6}}\"]}'&gt;&lt;/div&gt;&lt;/div&gt;","hint":"&lt;p&gt;Cada região do gráfico representa o número de amigos que gostam do animal de estimação.&lt;/p&gt;","feedback":"&lt;p&gt;Cada região do gráfico representa o número de amigos que gostam do animal de estimação.&lt;/p&gt;","seed":{"parameters":[{"name":"Q1","label":"","list":[1,2,3,4,5]},{"name":"Q2","label":"","list":[1,2,3,4,5]},{"name":"Q3","label":"","list":[1,2,3,4,5]},{"name":"Q4","label":"","list":["Cachorros","Gatos","Hamsters","Coelhos","Peixes"]},{"name":"Q5","label":"","list":["Cachorros","Gatos","Hamsters","Coelhos","Peixes"]},{"name":"Q6","label":"","list":["Cachorros","Gatos","Hamsters","Coelhos","Peixes"]}],"calculated":[{"name":"A1","label":"{{Q4}}","function":"{{Q1}}"},{"name":"A2","label":"{{Q5}}","function":"{{Q2}}"},{"name":"A3","label":"{{Q6}}","function":"{{Q3}}"}],"uniques":true},"algorithm":{"name":"orderNumbers","params":{"order":"desc"}}}</v>
      </c>
      <c r="AA657" s="12" t="s">
        <v>3300</v>
      </c>
      <c r="AB657" s="14" t="str">
        <f t="shared" si="2"/>
        <v>M4-EyP-5a-E-3</v>
      </c>
      <c r="AC657" s="14" t="str">
        <f t="shared" si="3"/>
        <v>M4-EyP-5a-E-3-BR</v>
      </c>
      <c r="AD657" s="7" t="s">
        <v>261</v>
      </c>
      <c r="AE657" s="16"/>
      <c r="AF657" s="16" t="s">
        <v>46</v>
      </c>
      <c r="AG657" s="7" t="s">
        <v>47</v>
      </c>
    </row>
    <row r="658" ht="75.0" customHeight="1">
      <c r="A658" s="9" t="s">
        <v>3301</v>
      </c>
      <c r="B658" s="12" t="s">
        <v>3302</v>
      </c>
      <c r="C658" s="16" t="s">
        <v>34</v>
      </c>
      <c r="D658" s="10" t="s">
        <v>35</v>
      </c>
      <c r="E658" s="9"/>
      <c r="F658" s="12" t="s">
        <v>3303</v>
      </c>
      <c r="G658" s="12"/>
      <c r="H658" s="12"/>
      <c r="I658" s="9" t="s">
        <v>84</v>
      </c>
      <c r="J658" s="9" t="s">
        <v>155</v>
      </c>
      <c r="K658" s="11" t="s">
        <v>3304</v>
      </c>
      <c r="L658" s="12" t="s">
        <v>112</v>
      </c>
      <c r="M658" s="16" t="s">
        <v>41</v>
      </c>
      <c r="N658" s="11" t="s">
        <v>3305</v>
      </c>
      <c r="O658" s="11" t="s">
        <v>3306</v>
      </c>
      <c r="P658" s="23"/>
      <c r="Q658" s="16"/>
      <c r="R658" s="23"/>
      <c r="S658" s="23"/>
      <c r="T658" s="23"/>
      <c r="U658" s="23"/>
      <c r="V658" s="23"/>
      <c r="W658" s="23"/>
      <c r="X658" s="16"/>
      <c r="Y658" s="9" t="s">
        <v>3082</v>
      </c>
      <c r="Z658" s="13" t="str">
        <f t="shared" si="1"/>
        <v>{"id":"M4-EyP-6a-I-1-BR","stimulus":"&lt;p&gt;Arraste cada tipo de evento para a experiência que o descreve.&lt;/p&gt;","hint":"&lt;p&gt;Um &lt;b&gt;evento certo&lt;/b&gt; é aquele que ocorrerá com certeza, um &lt;b&gt;evento possível&lt;/b&gt; é aquele que pode ocorrer e um &lt;b&gt;evento impossível&lt;/b&gt; é aquele que ocorrerá nunca ocorrerá.&lt;/p&gt;","feedback":"&lt;p&gt;Um &lt;b&gt;evento certo&lt;/b&gt; é aquele que ocorrerá com certeza, um &lt;b&gt;evento possível&lt;/b&gt; é aquele que pode ocorrer e um &lt;b&gt;evento impossível&lt;/b&gt; é aquele que ocorrerá nunca ocorrerá.&lt;/p&gt;","seed":{"parameters":[{"name":"Q1","label":null,"list":["Obter cara ou coroa ao jogar uma moeda.","Obter um número maior que zero ao lançar um dado.","Entre dois adversários, um ganhar a partida de tênis."]},{"name":"Q2","label":null,"list":["Obter um cinco no lançamento de um dado.","Obter duas caras ao lançar duas moedas.","Um jogo de xadrez terminar empatado."]},{"name":"Q3","label":null,"list":["Lançar um dado e obter um 7.","Obter três caras ao lançar duas moedas.","Ganhar na loteria sem comprar um bilhete."]}],"calculated":[{"name":"A1","label":"Evento certo","function":"{{Q1}}","feedback":"&lt;p&gt;É um evento certo porque sempre acontece.&lt;/p&gt;"},{"name":"A2","label":"Evento possível","function":"{{Q2}}","feedback":"&lt;p&gt;É um evento possível porque existe uma probabilidade de que ele ocorra.&lt;/p&gt;"},{"name":"A3","label":"Evento impossível","function":"{{Q3}}","feedback":"&lt;p&gt;É um evento impossível porque nunca irá ocorrer.&lt;/p&gt;"}],"isNumToWords":true,"uniques":true},"algorithm":{"name":"linkOperationResult","params":{"invert":false},"template":"Match list"}}</v>
      </c>
      <c r="AA658" s="11" t="s">
        <v>3307</v>
      </c>
      <c r="AB658" s="14" t="str">
        <f t="shared" si="2"/>
        <v>M4-EyP-6a-I-1</v>
      </c>
      <c r="AC658" s="14" t="str">
        <f t="shared" si="3"/>
        <v>M4-EyP-6a-I-1-BR</v>
      </c>
      <c r="AD658" s="7" t="s">
        <v>261</v>
      </c>
      <c r="AE658" s="16"/>
      <c r="AF658" s="16" t="s">
        <v>46</v>
      </c>
      <c r="AG658" s="16"/>
    </row>
    <row r="659" ht="75.0" customHeight="1">
      <c r="A659" s="9" t="s">
        <v>3301</v>
      </c>
      <c r="B659" s="12" t="s">
        <v>3302</v>
      </c>
      <c r="C659" s="7" t="s">
        <v>48</v>
      </c>
      <c r="D659" s="10" t="s">
        <v>35</v>
      </c>
      <c r="E659" s="9"/>
      <c r="F659" s="12" t="s">
        <v>3308</v>
      </c>
      <c r="G659" s="12"/>
      <c r="H659" s="12"/>
      <c r="I659" s="9" t="s">
        <v>2610</v>
      </c>
      <c r="J659" s="9" t="s">
        <v>391</v>
      </c>
      <c r="K659" s="12" t="s">
        <v>112</v>
      </c>
      <c r="L659" s="12" t="s">
        <v>112</v>
      </c>
      <c r="M659" s="16" t="s">
        <v>41</v>
      </c>
      <c r="N659" s="11" t="s">
        <v>3305</v>
      </c>
      <c r="O659" s="18" t="s">
        <v>3309</v>
      </c>
      <c r="P659" s="23"/>
      <c r="Q659" s="16"/>
      <c r="R659" s="23"/>
      <c r="S659" s="23"/>
      <c r="T659" s="23"/>
      <c r="U659" s="23"/>
      <c r="V659" s="23"/>
      <c r="W659" s="23"/>
      <c r="X659" s="16"/>
      <c r="Y659" s="9" t="s">
        <v>3082</v>
      </c>
      <c r="Z659" s="13" t="str">
        <f t="shared" si="1"/>
        <v>{"id":"M4-EyP-6a-E-1-BR","stimulus":"&lt;p&gt;Indique que tipo de evento é o seguinte: &lt;i&gt;Sem olhar, pegar uma fruta desta fruteira.&lt;/i&gt;&lt;/p&gt;&lt;div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ocorrerá.&lt;/p&gt;","seed":{"parameters":[],"calculated":[{"name":"A1","label":"Evento certo"},{"name":"A2","label":"Evento possível","incorrect":true,"feedback":"&lt;p&gt;Este é um evento que vai acontecer com certeza, por isso é um evento certo.&lt;/p&gt;"},{"name":"A3","label":"Evento impossível","incorrect":true,"feedback":"&lt;p&gt;Este é um evento que vai acontecer com certeza, por isso é um evento certo.&lt;/p&gt;"}],"uniques":true},"algorithm":{"name":"trueFalse","template":"Multiple choice – standard","params":{"countCorrect":1,"countIncorrect":2,"showCheckIcon":true}}}</v>
      </c>
      <c r="AA659" s="12" t="s">
        <v>3310</v>
      </c>
      <c r="AB659" s="14" t="str">
        <f t="shared" si="2"/>
        <v>M4-EyP-6a-E-1</v>
      </c>
      <c r="AC659" s="14" t="str">
        <f t="shared" si="3"/>
        <v>M4-EyP-6a-E-1-BR</v>
      </c>
      <c r="AD659" s="7" t="s">
        <v>261</v>
      </c>
      <c r="AE659" s="16"/>
      <c r="AF659" s="16" t="s">
        <v>46</v>
      </c>
      <c r="AG659" s="16"/>
    </row>
    <row r="660" ht="75.0" customHeight="1">
      <c r="A660" s="9" t="s">
        <v>3301</v>
      </c>
      <c r="B660" s="12" t="s">
        <v>3302</v>
      </c>
      <c r="C660" s="7" t="s">
        <v>48</v>
      </c>
      <c r="D660" s="10" t="s">
        <v>35</v>
      </c>
      <c r="E660" s="9"/>
      <c r="F660" s="12" t="s">
        <v>3311</v>
      </c>
      <c r="G660" s="12"/>
      <c r="H660" s="12"/>
      <c r="I660" s="9" t="s">
        <v>2610</v>
      </c>
      <c r="J660" s="9" t="s">
        <v>391</v>
      </c>
      <c r="K660" s="12" t="s">
        <v>3312</v>
      </c>
      <c r="L660" s="12" t="s">
        <v>112</v>
      </c>
      <c r="M660" s="16" t="s">
        <v>41</v>
      </c>
      <c r="N660" s="11" t="s">
        <v>3305</v>
      </c>
      <c r="O660" s="18" t="s">
        <v>3313</v>
      </c>
      <c r="P660" s="23"/>
      <c r="Q660" s="16"/>
      <c r="R660" s="23"/>
      <c r="S660" s="23"/>
      <c r="T660" s="23"/>
      <c r="U660" s="23"/>
      <c r="V660" s="23"/>
      <c r="W660" s="23"/>
      <c r="X660" s="16"/>
      <c r="Y660" s="9" t="s">
        <v>3082</v>
      </c>
      <c r="Z660" s="13" t="str">
        <f t="shared" si="1"/>
        <v>{"id":"M4-EyP-6a-E-2-BR","stimulus":"&lt;p&gt;Indique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uma banana","pegar uma laranja","pegar uma maça"]}],"calculated":[{"name":"A1","label":"Evento certo","incorrect":true,"feedback":"&lt;p&gt;Este evento pode acontecer, então é um evento possível.&lt;/p&gt;"},{"name":"A2","label":"Evento possível"},{"name":"A3","label":"Evento impossível","incorrect":true,"feedback":"&lt;p&gt;Este evento pode acontecer, então é um evento possível.&lt;/p&gt;"}],"uniques":true},"algorithm":{"name":"trueFalse","template":"Multiple choice – standard","params":{"countCorrect":1,"countIncorrect":2,"showCheckIcon":true}}}</v>
      </c>
      <c r="AA660" s="12" t="s">
        <v>3314</v>
      </c>
      <c r="AB660" s="14" t="str">
        <f t="shared" si="2"/>
        <v>M4-EyP-6a-E-2</v>
      </c>
      <c r="AC660" s="14" t="str">
        <f t="shared" si="3"/>
        <v>M4-EyP-6a-E-2-BR</v>
      </c>
      <c r="AD660" s="7" t="s">
        <v>261</v>
      </c>
      <c r="AE660" s="16"/>
      <c r="AF660" s="16" t="s">
        <v>46</v>
      </c>
      <c r="AG660" s="16"/>
    </row>
    <row r="661" ht="75.0" customHeight="1">
      <c r="A661" s="9" t="s">
        <v>3301</v>
      </c>
      <c r="B661" s="12" t="s">
        <v>3302</v>
      </c>
      <c r="C661" s="7" t="s">
        <v>48</v>
      </c>
      <c r="D661" s="10" t="s">
        <v>35</v>
      </c>
      <c r="E661" s="9"/>
      <c r="F661" s="12" t="s">
        <v>3315</v>
      </c>
      <c r="G661" s="12"/>
      <c r="H661" s="12"/>
      <c r="I661" s="9" t="s">
        <v>2610</v>
      </c>
      <c r="J661" s="9" t="s">
        <v>391</v>
      </c>
      <c r="K661" s="12" t="s">
        <v>3316</v>
      </c>
      <c r="L661" s="12" t="s">
        <v>112</v>
      </c>
      <c r="M661" s="16" t="s">
        <v>41</v>
      </c>
      <c r="N661" s="11" t="s">
        <v>3305</v>
      </c>
      <c r="O661" s="18" t="s">
        <v>3317</v>
      </c>
      <c r="P661" s="23"/>
      <c r="Q661" s="16"/>
      <c r="R661" s="23"/>
      <c r="S661" s="23"/>
      <c r="T661" s="23"/>
      <c r="U661" s="23"/>
      <c r="V661" s="23"/>
      <c r="W661" s="23"/>
      <c r="X661" s="16"/>
      <c r="Y661" s="9" t="s">
        <v>3082</v>
      </c>
      <c r="Z661" s="13" t="str">
        <f t="shared" si="1"/>
        <v>{"id":"M4-EyP-6a-E-3-BR","stimulus":"&lt;p&gt;Indique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 pêssego","pegar um livro"]}],"calculated":[{"name":"A1","label":"Evento certo","incorrect":true,"feedback":"&lt;p&gt;Este evento nunca acontecerá, por isso é um evento impossível.&lt;/p&gt;"},{"name":"A2","label":"Evento possível","incorrect":true,"feedback":"&lt;p&gt;Este evento nunca acontecerá, por isso é um evento impossível.&lt;/p&gt;"},{"name":"A3","label":"Evento impossível"}],"uniques":true},"algorithm":{"name":"trueFalse","template":"Multiple choice – standard","params":{"countCorrect":1,"countIncorrect":2,"showCheckIcon":true}}}</v>
      </c>
      <c r="AA661" s="50" t="s">
        <v>3318</v>
      </c>
      <c r="AB661" s="14" t="str">
        <f t="shared" si="2"/>
        <v>M4-EyP-6a-E-3</v>
      </c>
      <c r="AC661" s="14" t="str">
        <f t="shared" si="3"/>
        <v>M4-EyP-6a-E-3-BR</v>
      </c>
      <c r="AD661" s="7" t="s">
        <v>261</v>
      </c>
      <c r="AE661" s="16"/>
      <c r="AF661" s="16" t="s">
        <v>46</v>
      </c>
      <c r="AG661" s="16"/>
    </row>
    <row r="662" ht="75.0" customHeight="1">
      <c r="A662" s="9" t="s">
        <v>3319</v>
      </c>
      <c r="B662" s="12" t="s">
        <v>3320</v>
      </c>
      <c r="C662" s="16" t="s">
        <v>34</v>
      </c>
      <c r="D662" s="10" t="s">
        <v>35</v>
      </c>
      <c r="E662" s="9"/>
      <c r="F662" s="12" t="s">
        <v>3321</v>
      </c>
      <c r="G662" s="12"/>
      <c r="H662" s="12"/>
      <c r="I662" s="9" t="s">
        <v>84</v>
      </c>
      <c r="J662" s="9" t="s">
        <v>391</v>
      </c>
      <c r="K662" s="12" t="s">
        <v>3322</v>
      </c>
      <c r="L662" s="11" t="s">
        <v>3323</v>
      </c>
      <c r="M662" s="16" t="s">
        <v>41</v>
      </c>
      <c r="N662" s="8" t="s">
        <v>3324</v>
      </c>
      <c r="O662" s="11" t="s">
        <v>3325</v>
      </c>
      <c r="P662" s="23"/>
      <c r="Q662" s="16"/>
      <c r="R662" s="23"/>
      <c r="S662" s="23"/>
      <c r="T662" s="23"/>
      <c r="U662" s="23"/>
      <c r="V662" s="23"/>
      <c r="W662" s="23"/>
      <c r="X662" s="16"/>
      <c r="Y662" s="9" t="s">
        <v>3082</v>
      </c>
      <c r="Z662" s="13" t="str">
        <f t="shared" si="1"/>
        <v>{"id":"M4-EyP-7a-I-1-BR","stimulus":"&lt;p&gt;Qual é a probabilidade de obter um número par no lançamento de um dado de {{Q1}} faces?&lt;/p&gt;","hint":"&lt;p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data-original-math=\"\\(\\frac{{{{{T1}}\\text{ números pares}}}}{{{{{Q1}}\\text{ caras}}}}\\)\" draggable=\"true\"&gt;\\(\\frac{{{{{T1}}\\text{ números pares}}}}{{{{{Q1}}\\text{ faces}}}}\\)&lt;/span&gt; = {{A1}}&lt;/p&gt;","seed":{"parameters":[{"name":"Q1","label":null,"list":[4,6,8,10,12,20]}],"calculated":[{"name":"T1","label":"{{function}}","function":"{{Q1}}/2","temp":true},{"name":"A1","label":"{{function}}","function":"&lt;span class=\"fr-math-v2 fr-draggable\" contenteditable=\"false\" data-original-math=\"\\(\\frac{{{T1}}}{{{Q1}}}\\)\" draggable=\"true\"&gt;\\(\\frac{{{T1}}}{{{Q1}}}\\)&lt;/span&gt;"},{"name":"A2","label":"{{function}}","function":"&lt;span class=\"fr-math-v2 fr-draggable\" contenteditable=\"false\" data-original-math=\"\\(\\frac{1}{{{Q1}}}\\)\" draggable=\"true\"&gt;\\(\\frac{1}{{{Q1}}}\\)&lt;/span&gt;","incorrect":true},{"name":"A3","label":"{{function}}","function":"&lt;span class=\"fr-math-v2 fr-draggable\" contenteditable=\"false\" data-original-math=\"\\(\\frac{{{Q1}}}{{{T1}}}\\)\" draggable=\"true\"&gt;\\(\\frac{{{Q1}}}{{{T1}}}\\)&lt;/span&gt;","incorrect":true}],"uniques":true},"algorithm":{"name":"trueFalse","template":"Multiple choice – standard","params":{"countCorrect":1,"countIncorrect":2,"showCheckIcon":true}}}</v>
      </c>
      <c r="AA662" s="11" t="s">
        <v>3326</v>
      </c>
      <c r="AB662" s="14" t="str">
        <f t="shared" si="2"/>
        <v>M4-EyP-7a-I-1</v>
      </c>
      <c r="AC662" s="14" t="str">
        <f t="shared" si="3"/>
        <v>M4-EyP-7a-I-1-BR</v>
      </c>
      <c r="AD662" s="7" t="s">
        <v>261</v>
      </c>
      <c r="AE662" s="16"/>
      <c r="AF662" s="16" t="s">
        <v>46</v>
      </c>
      <c r="AG662" s="7" t="s">
        <v>47</v>
      </c>
    </row>
    <row r="663" ht="75.0" customHeight="1">
      <c r="A663" s="9" t="s">
        <v>3319</v>
      </c>
      <c r="B663" s="12" t="s">
        <v>3320</v>
      </c>
      <c r="C663" s="7" t="s">
        <v>34</v>
      </c>
      <c r="D663" s="10" t="s">
        <v>35</v>
      </c>
      <c r="E663" s="9"/>
      <c r="F663" s="11" t="s">
        <v>3327</v>
      </c>
      <c r="G663" s="8"/>
      <c r="H663" s="12"/>
      <c r="I663" s="7" t="s">
        <v>84</v>
      </c>
      <c r="J663" s="9" t="s">
        <v>391</v>
      </c>
      <c r="K663" s="12" t="s">
        <v>3328</v>
      </c>
      <c r="L663" s="12" t="s">
        <v>3329</v>
      </c>
      <c r="M663" s="16" t="s">
        <v>41</v>
      </c>
      <c r="N663" s="8" t="s">
        <v>3324</v>
      </c>
      <c r="O663" s="11" t="s">
        <v>3330</v>
      </c>
      <c r="P663" s="23"/>
      <c r="Q663" s="16"/>
      <c r="R663" s="23"/>
      <c r="S663" s="23"/>
      <c r="T663" s="23"/>
      <c r="U663" s="23"/>
      <c r="V663" s="23"/>
      <c r="W663" s="23"/>
      <c r="X663" s="16"/>
      <c r="Y663" s="9" t="s">
        <v>3082</v>
      </c>
      <c r="Z663" s="13" t="str">
        <f t="shared" si="1"/>
        <v>{"id":"M4-EyP-7a-I-2-BR","stimulus":"&lt;p&gt;Em uma urna foram colocadas {{Q1}} bolas de cor {{Q4}}, {{Q2}} de cor {{Q5}} e {{Q3}} de cor {{Q6}}. Sem olhar, qual será a probabilidade de tirar uma bola de cor {{Q4}} da caixa?&lt;/p&gt;","hint":"&lt;p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data-original-math=\"\\(\\frac{{{{{Q1}}\\text{ bolas de cor {{Q4}}}}}}{{{{{T1}}\\text{ bolas no total}}}}\\)\" draggable=\"true\"&gt;\\(\\frac{{{{{Q1}}\\text{ bolas de cor {{Q4}}}}}}{{{{{T1}}\\text{ bolas no total}}}}\\)&lt;/span&gt; = {{A1}}&lt;/p&gt;","seed":{"parameters":[{"name":"Q1","label":null,"list":[2,3,4,5]},{"name":"Q2","label":null,"list":[2,3,4,5]},{"name":"Q3","label":null,"list":[2,3,4,5]},{"name":"Q4","label":null,"list":["vermelha","azul","amarela"]},{"name":"Q5","label":null,"list":["vermelha","azul","amarela"]},{"name":"Q6","label":null,"list":["vermelha","azul","amarela"]}],"calculated":[{"name":"T1","label":"{{function}}","function":"{{Q1}}+{{Q2}}+{{Q3}}","temp":true},{"name":"A1","label":"{{function}}","function":"&lt;span class=\"fr-math-v2 fr-draggable\" contenteditable=\"false\" data-original-math=\"\\(\\frac{{{Q1}}}{{{T1}}}\\)\" draggable=\"true\"&gt;\\(\\frac{{{Q1}}}{{{T1}}}\\)&lt;/span&gt;"},{"name":"A2","label":"{{function}}","function":"&lt;span class=\"fr-math-v2 fr-draggable\" contenteditable=\"false\" data-original-math=\"\\(\\frac{{{Q2}}}{{{T1}}}\\)\" draggable=\"true\"&gt;\\(\\frac{{{Q2}}}{{{T1}}}\\)&lt;/span&gt;","incorrect":true},{"name":"A3","label":"{{function}}","function":"&lt;span class=\"fr-math-v2 fr-draggable\" contenteditable=\"false\" data-original-math=\"\\(\\frac{{{Q3}}}{{{T1}}}\\)\" draggable=\"true\"&gt;\\(\\frac{{{Q3}}}{{{T1}}}\\)&lt;/span&gt;","incorrect":true}],"uniques":true},"algorithm":{"name":"trueFalse","template":"Multiple choice – standard","params":{"countCorrect":1,"countIncorrect":2,"showCheckIcon":true}}}</v>
      </c>
      <c r="AA663" s="11" t="s">
        <v>3331</v>
      </c>
      <c r="AB663" s="14" t="str">
        <f t="shared" si="2"/>
        <v>M4-EyP-7a-I-2</v>
      </c>
      <c r="AC663" s="14" t="str">
        <f t="shared" si="3"/>
        <v>M4-EyP-7a-I-2-BR</v>
      </c>
      <c r="AD663" s="7" t="s">
        <v>261</v>
      </c>
      <c r="AE663" s="16"/>
      <c r="AF663" s="16" t="s">
        <v>46</v>
      </c>
      <c r="AG663" s="7" t="s">
        <v>47</v>
      </c>
    </row>
    <row r="664" ht="75.0" customHeight="1">
      <c r="A664" s="9" t="s">
        <v>3319</v>
      </c>
      <c r="B664" s="12" t="s">
        <v>3320</v>
      </c>
      <c r="C664" s="7" t="s">
        <v>34</v>
      </c>
      <c r="D664" s="10" t="s">
        <v>35</v>
      </c>
      <c r="E664" s="9"/>
      <c r="F664" s="11" t="s">
        <v>3332</v>
      </c>
      <c r="G664" s="12"/>
      <c r="H664" s="12"/>
      <c r="I664" s="9" t="s">
        <v>84</v>
      </c>
      <c r="J664" s="9" t="s">
        <v>391</v>
      </c>
      <c r="K664" s="18" t="s">
        <v>3333</v>
      </c>
      <c r="L664" s="12" t="s">
        <v>3334</v>
      </c>
      <c r="M664" s="16" t="s">
        <v>41</v>
      </c>
      <c r="N664" s="8" t="s">
        <v>3324</v>
      </c>
      <c r="O664" s="11" t="s">
        <v>3335</v>
      </c>
      <c r="P664" s="23"/>
      <c r="Q664" s="16"/>
      <c r="R664" s="23"/>
      <c r="S664" s="23"/>
      <c r="T664" s="23"/>
      <c r="U664" s="23"/>
      <c r="V664" s="23"/>
      <c r="W664" s="23"/>
      <c r="X664" s="16"/>
      <c r="Y664" s="9" t="s">
        <v>3082</v>
      </c>
      <c r="Z664" s="13" t="str">
        <f t="shared" si="1"/>
        <v>{"id":"M4-EyP-7a-I-3-BR","stimulus":"&lt;p&gt;Em um concurso de televisão, há uma roleta que tem {{Q1}} setores {{Q4}}, {{Q2}} setores {{Q5}} e {{Q3}} setores {{Q6}}. Quando um jogador gira a roleta, qual é a probabilidade de cair em um setor {{Q6}}?&lt;/p&gt;","hint":"&lt;p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setores {{Q6}}}}}}{{{{{T1}}\\text{ setores no total}}}}\\)\" draggable=\"true\"&gt;\\(\\frac{{{{{Q3}}\\text{ setores {{Q6}}}}}}{{{{{T1}}\\text{ setores no total}}}}\\)&lt;/span&gt; = {{A1}}&lt;/p&gt;","seed":{"parameters":[{"name":"Q1","label":null,"list":[5,6,7,8,9]},{"name":"Q2","label":null,"list":[5,6,7,8,9]},{"name":"Q3","label":null,"list":[5,6,7,8,9]},{"name":"Q4","label":null,"list":["para ganhar dinheiro","para voltar a girar a roleta","para perder tudo"]},{"name":"Q5","label":null,"list":["para ganhar dinheiro","para voltar a girar a roleta","para perder tudo"]},{"name":"Q6","label":null,"list":["para ganhar dinheiro","para voltar a girar a roleta","para perder tudo"]}],"calculated":[{"name":"T1","label":"{{function}}","function":"{{Q1}}+{{Q2}}+{{Q3}}","temp":true},{"name":"A1","label":"{{function}}","function":"&lt;span class=\"fr-math-v2 fr-draggable\" contenteditable=\"false\" data-original-math=\"\\(\\frac{{{Q3}}}{{{T1}}}\\)\" draggable=\"true\"&gt;\\(\\frac{{{Q3}}}{{{T1}}}\\)&lt;/span&gt;"},{"name":"A2","label":"{{function}}","function":"&lt;span class=\"fr-math-v2 fr-draggable\" contenteditable=\"false\" data-original-math=\"\\(\\frac{{{Q1}}}{{{T1}}}\\)\" draggable=\"true\"&gt;\\(\\frac{{{Q1}}}{{{T1}}}\\)&lt;/span&gt;","incorrect":true},{"name":"A3","label":"{{function}}","function":"&lt;span class=\"fr-math-v2 fr-draggable\" contenteditable=\"false\" data-original-math=\"\\(\\frac{{{Q2}}}{{{T1}}}\\)\" draggable=\"true\"&gt;\\(\\frac{{{Q2}}}{{{T1}}}\\)&lt;/span&gt;","incorrect":true}],"uniques":true},"algorithm":{"name":"trueFalse","template":"Multiple choice – standard","params":{"countCorrect":1,"countIncorrect":2,"showCheckIcon":true}}}</v>
      </c>
      <c r="AA664" s="11" t="s">
        <v>3336</v>
      </c>
      <c r="AB664" s="14" t="str">
        <f t="shared" si="2"/>
        <v>M4-EyP-7a-I-3</v>
      </c>
      <c r="AC664" s="14" t="str">
        <f t="shared" si="3"/>
        <v>M4-EyP-7a-I-3-BR</v>
      </c>
      <c r="AD664" s="7" t="s">
        <v>261</v>
      </c>
      <c r="AE664" s="16"/>
      <c r="AF664" s="16" t="s">
        <v>46</v>
      </c>
      <c r="AG664" s="7" t="s">
        <v>47</v>
      </c>
    </row>
    <row r="665" ht="75.0" customHeight="1">
      <c r="A665" s="9" t="s">
        <v>3319</v>
      </c>
      <c r="B665" s="12" t="s">
        <v>3320</v>
      </c>
      <c r="C665" s="7" t="s">
        <v>48</v>
      </c>
      <c r="D665" s="10" t="s">
        <v>35</v>
      </c>
      <c r="E665" s="9"/>
      <c r="F665" s="11" t="s">
        <v>3337</v>
      </c>
      <c r="G665" s="12" t="s">
        <v>3338</v>
      </c>
      <c r="H665" s="12"/>
      <c r="I665" s="9" t="s">
        <v>84</v>
      </c>
      <c r="J665" s="9" t="s">
        <v>92</v>
      </c>
      <c r="K665" s="8" t="s">
        <v>3339</v>
      </c>
      <c r="L665" s="11" t="s">
        <v>3340</v>
      </c>
      <c r="M665" s="16" t="s">
        <v>41</v>
      </c>
      <c r="N665" s="8" t="s">
        <v>3324</v>
      </c>
      <c r="O665" s="11" t="s">
        <v>3341</v>
      </c>
      <c r="P665" s="23"/>
      <c r="Q665" s="16"/>
      <c r="R665" s="23"/>
      <c r="S665" s="23"/>
      <c r="T665" s="23"/>
      <c r="U665" s="23"/>
      <c r="V665" s="23"/>
      <c r="W665" s="23"/>
      <c r="X665" s="16"/>
      <c r="Y665" s="9" t="s">
        <v>3082</v>
      </c>
      <c r="Z665" s="13" t="str">
        <f t="shared" si="1"/>
        <v>{"id":"M4-EyP-7a-E-1-BR","stimulus":"&lt;p&gt;Se {{Q1}} bilhetes foram vendidos em uma rifa, qual é a probabilidade de que o prêmio vá para alguém que comprou {{Q2}}?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bilhetes comprados}}}}{{{{{Q1}}\\text{ bilhetes totais}}}}\\)\" draggable=\"true\"&gt;\\(\\frac{{{{{Q2}}\\text{ bilhetes comprados}}}}{{{{{Q1}}\\text{ bilhetes totais}}}}\\)&lt;/span&gt; = {{T1}}&lt;/p&gt;","seed":{"parameters":[{"name":"Q1","label":null,"min":100,"max":500,"step":10},{"name":"Q2","label":null,"min":10,"max":20,"step":1}],"calculated":[{"name":"T1","label":"{{function}}","function":"&lt;span class=\"fr-math-v2 fr-draggable\" contenteditable=\"false\" data-original-math=\"\\(\\frac{{{Q2}}}{{{Q1}}}\\)\" draggable=\"true\"&gt;\\(\\frac{{{Q2}}}{{{Q1}}}\\)&lt;/span&gt;","temp":true},{"name":"A1","label":"{{function}}","function":"\\frac{{{Q2}}}{{{Q1}}}"}],"uniques":true},"algorithm":{"name":"calculateOperation","params":{"method":"equivSymbolic","keyboard":"NUMERICAL"}}}</v>
      </c>
      <c r="AA665" s="11" t="s">
        <v>3342</v>
      </c>
      <c r="AB665" s="14" t="str">
        <f t="shared" si="2"/>
        <v>M4-EyP-7a-E-1</v>
      </c>
      <c r="AC665" s="14" t="str">
        <f t="shared" si="3"/>
        <v>M4-EyP-7a-E-1-BR</v>
      </c>
      <c r="AD665" s="7" t="s">
        <v>261</v>
      </c>
      <c r="AE665" s="16"/>
      <c r="AF665" s="16" t="s">
        <v>46</v>
      </c>
      <c r="AG665" s="7" t="s">
        <v>47</v>
      </c>
    </row>
    <row r="666" ht="75.0" customHeight="1">
      <c r="A666" s="9" t="s">
        <v>3319</v>
      </c>
      <c r="B666" s="12" t="s">
        <v>3320</v>
      </c>
      <c r="C666" s="7" t="s">
        <v>48</v>
      </c>
      <c r="D666" s="10" t="s">
        <v>35</v>
      </c>
      <c r="E666" s="9"/>
      <c r="F666" s="11" t="s">
        <v>3343</v>
      </c>
      <c r="G666" s="12" t="s">
        <v>3338</v>
      </c>
      <c r="H666" s="12"/>
      <c r="I666" s="9" t="s">
        <v>84</v>
      </c>
      <c r="J666" s="9" t="s">
        <v>92</v>
      </c>
      <c r="K666" s="18" t="s">
        <v>3344</v>
      </c>
      <c r="L666" s="12" t="s">
        <v>3345</v>
      </c>
      <c r="M666" s="16" t="s">
        <v>41</v>
      </c>
      <c r="N666" s="8" t="s">
        <v>3324</v>
      </c>
      <c r="O666" s="11" t="s">
        <v>3346</v>
      </c>
      <c r="P666" s="23"/>
      <c r="Q666" s="16"/>
      <c r="R666" s="23"/>
      <c r="S666" s="23"/>
      <c r="T666" s="23"/>
      <c r="U666" s="23"/>
      <c r="V666" s="23"/>
      <c r="W666" s="23"/>
      <c r="X666" s="16"/>
      <c r="Y666" s="9" t="s">
        <v>3082</v>
      </c>
      <c r="Z666" s="13" t="str">
        <f t="shared" si="1"/>
        <v>{"id":"M4-EyP-7a-E-2-BR","stimulus":"&lt;p&gt;Em um saco foram colocadas {{Q1}} balas de {{Q4}}, {{Q2}} de {{Q5}} e {{Q3}} de {{Q6}}. Ao ser retirada uma bala do saco sem olhar, qual é a probabilidade de se pegar uma bala de {{Q5}}? Expresse o resultado como uma fração.&lt;/p&gt;","template":"&lt;p&gt;A probabilidade é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balas de {{Q5}}}}}}{{{{{T1}}\\text{ balas no total}}}}\\)\" draggable=\"true\"&gt;\\(\\frac{{{{{Q2}}\\text{ balas de {{Q5}}}}}}{{{{{T1}}\\text{ balas no total}}}}\\)&lt;/span&gt; = {{T2}}&lt;/p&gt;","seed":{"parameters":[{"name":"Q1","label":null,"list":[2,3,4,5]},{"name":"Q2","label":null,"list":[2,3,4,5]},{"name":"Q3","label":null,"list":[2,3,4,5]},{"name":"Q4","label":null,"list":["limão","morango","menta"]},{"name":"Q5","label":null,"list":["limão","morango","menta"]},{"name":"Q6","label":null,"list":["limão","morango","menta"]}],"calculated":[{"name":"T1","label":"{{function}}","function":"{{Q1}}+{{Q2}}+{{Q3}}","temp":true},{"name":"T2","label":"{{function}}","function":"&lt;span class=\"fr-math-v2 fr-draggable\" contenteditable=\"false\" data-original-math=\"\\(\\frac{{{Q2}}}{{{T1}}}\\)\" draggable=\"true\"&gt;\\(\\frac{{{Q2}}}{{{T1}}}\\)&lt;/span&gt;","temp":true},{"name":"A1","label":"{{function}}","function":"\\frac{{{Q2}}}{{{T1}}}"}],"uniques":true},"algorithm":{"name":"calculateOperation","params":{"method":"equivSymbolic","keyboard":"NUMERICAL"}}}</v>
      </c>
      <c r="AA666" s="11" t="s">
        <v>3347</v>
      </c>
      <c r="AB666" s="14" t="str">
        <f t="shared" si="2"/>
        <v>M4-EyP-7a-E-2</v>
      </c>
      <c r="AC666" s="14" t="str">
        <f t="shared" si="3"/>
        <v>M4-EyP-7a-E-2-BR</v>
      </c>
      <c r="AD666" s="7" t="s">
        <v>261</v>
      </c>
      <c r="AE666" s="16"/>
      <c r="AF666" s="16" t="s">
        <v>46</v>
      </c>
      <c r="AG666" s="7" t="s">
        <v>47</v>
      </c>
    </row>
    <row r="667" ht="75.0" customHeight="1">
      <c r="A667" s="9" t="s">
        <v>3319</v>
      </c>
      <c r="B667" s="12" t="s">
        <v>3320</v>
      </c>
      <c r="C667" s="7" t="s">
        <v>48</v>
      </c>
      <c r="D667" s="10" t="s">
        <v>35</v>
      </c>
      <c r="E667" s="9"/>
      <c r="F667" s="11" t="s">
        <v>3348</v>
      </c>
      <c r="G667" s="12" t="s">
        <v>3338</v>
      </c>
      <c r="H667" s="12"/>
      <c r="I667" s="9"/>
      <c r="J667" s="9" t="s">
        <v>92</v>
      </c>
      <c r="K667" s="8" t="s">
        <v>3349</v>
      </c>
      <c r="L667" s="12" t="s">
        <v>3350</v>
      </c>
      <c r="M667" s="16" t="s">
        <v>41</v>
      </c>
      <c r="N667" s="8" t="s">
        <v>3324</v>
      </c>
      <c r="O667" s="11" t="s">
        <v>3351</v>
      </c>
      <c r="P667" s="23"/>
      <c r="Q667" s="16"/>
      <c r="R667" s="23"/>
      <c r="S667" s="23"/>
      <c r="T667" s="23"/>
      <c r="U667" s="23"/>
      <c r="V667" s="23"/>
      <c r="W667" s="23"/>
      <c r="X667" s="16"/>
      <c r="Y667" s="9" t="s">
        <v>3082</v>
      </c>
      <c r="Z667" s="13" t="str">
        <f t="shared" si="1"/>
        <v>{"id":"M4-EyP-7a-E-3-BR","stimulus":"&lt;p&gt;Santiago tem em sua estante {{Q1}} livros sobre {{Q4}}, {{Q2}} livros sobre {{Q5}} e {{Q3}} sobre {{Q6}}. Se ele retirar um livro da estante ao acaso e sem olhar, qual é a probabilidade de que ele tire um livro sobre {{Q6}}?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livros de {{Q6}}}}}}{{{{{T1}}\\text{ livros no total}}}}\\)\" draggable=\"true\"&gt;\\(\\frac{{{{{Q3}}\\text{ livros sobre {{Q6}}}}}}{{{{{T1}}\\text{ livros no total}}}}\\)&lt;/span&gt; = {{T2}}&lt;/p&gt;","seed":{"parameters":[{"name":"Q1","label":null,"list":[2,3,4,5]},{"name":"Q2","label":null,"list":[2,3,4,5]},{"name":"Q3","label":null,"list":[2,3,4,5]},{"name":"Q4","label":null,"list":["piratas","viagens no tempo","robôs"]},{"name":"Q5","label":null,"list":["piratas","viagens no tempo","robôs"]},{"name":"Q6","label":null,"list":["piratas","viagens no tempo","robôs"]}],"calculated":[{"name":"T1","label":"{{function}}","function":"{{Q1}}+{{Q2}}+{{Q3}}","temp":true},{"name":"T2","label":"{{function}}","function":"&lt;span class=\"fr-math-v2 fr-draggable\" contenteditable=\"false\" data-original-math=\"\\(\\frac{{{Q3}}}{{{T1}}}\\)\" draggable=\"true\"&gt;\\(\\frac{{{Q3}}}{{{T1}}}\\)&lt;/span&gt;","temp":true},{"name":"A1","label":"{{function}}","function":"\\frac{{{Q3}}}{{{T1}}}"}],"uniques":true},"algorithm":{"name":"calculateOperation","params":{"method":"equivSymbolic","keyboard":"NUMERICAL"}}}</v>
      </c>
      <c r="AA667" s="11" t="s">
        <v>3352</v>
      </c>
      <c r="AB667" s="14" t="str">
        <f t="shared" si="2"/>
        <v>M4-EyP-7a-E-3</v>
      </c>
      <c r="AC667" s="14" t="str">
        <f t="shared" si="3"/>
        <v>M4-EyP-7a-E-3-BR</v>
      </c>
      <c r="AD667" s="7" t="s">
        <v>261</v>
      </c>
      <c r="AE667" s="16"/>
      <c r="AF667" s="16" t="s">
        <v>46</v>
      </c>
      <c r="AG667" s="7" t="s">
        <v>47</v>
      </c>
    </row>
  </sheetData>
  <customSheetViews>
    <customSheetView guid="{A41636D2-8B38-4C11-B4FF-D75622A98D2A}" filter="1" showAutoFilter="1">
      <autoFilter ref="$A$1:$AG$667"/>
    </customSheetView>
    <customSheetView guid="{8DDF414F-BD0F-44E8-AE10-26942E2B4DA9}" filter="1" showAutoFilter="1">
      <autoFilter ref="$A$1:$AG$667">
        <filterColumn colId="3">
          <filters/>
        </filterColumn>
      </autoFilter>
    </customSheetView>
    <customSheetView guid="{3D40107D-1449-4B5C-983C-A2768D294C19}" filter="1" showAutoFilter="1">
      <autoFilter ref="$A$1:$AG$667">
        <filterColumn colId="0">
          <filters>
            <filter val="M4-NyO-7b"/>
            <filter val="M4-NyO-7a"/>
            <filter val="M4-NyO-37b"/>
            <filter val="M4-NyO-25a"/>
            <filter val="M4-G-5a"/>
            <filter val="M4-NyO-37a"/>
            <filter val="M4-G-5b"/>
            <filter val="M4-NyO-13b"/>
            <filter val="M4-NyO-37c"/>
            <filter val="M4-NyO-13a"/>
            <filter val="M4-NyO-13c"/>
            <filter val="M4-EyP-5a"/>
            <filter val="M4-G-6a"/>
            <filter val="M4-NyO-6a"/>
            <filter val="M4-G-6b"/>
            <filter val="M4-NyO-48a"/>
            <filter val="M4-NyO-24b"/>
            <filter val="M4-NyO-24a"/>
            <filter val="M4-NyO-24d"/>
            <filter val="M4-NyO-24e"/>
            <filter val="M4-EyP-6a"/>
            <filter val="M4-G-7a"/>
            <filter val="M4-NyO-9a"/>
            <filter val="M4-NyO-43a"/>
            <filter val="M4-G-12a"/>
            <filter val="M4-EyP-3a"/>
            <filter val="M4-G-12b"/>
            <filter val="M4-NyO-31a"/>
            <filter val="M4-NyO-8a"/>
            <filter val="M4-NyO-14a"/>
            <filter val="M4-NyO-14c"/>
            <filter val="M4-NyO-14b"/>
            <filter val="M4-EyP-4b"/>
            <filter val="M4-EyP-4a"/>
            <filter val="M4-NyO-30a"/>
            <filter val="M4-NyO-30b"/>
            <filter val="M4-NyO-29a"/>
            <filter val="M4-NyO-3a"/>
            <filter val="M4-NyO-45a"/>
            <filter val="M4-EyP-1a"/>
            <filter val="M4-NyO-33b"/>
            <filter val="M4-NyO-45b"/>
            <filter val="M4-NyO-33a"/>
            <filter val="M4-NyO-33d"/>
            <filter val="M4-NyO-33c"/>
            <filter val="M4-NyO-33e"/>
            <filter val="M4-EyP-1b"/>
            <filter val="M4-NyO-2a"/>
            <filter val="M4-G-2a"/>
            <filter val="M4-G-11b"/>
            <filter val="M4-EyP-2b"/>
            <filter val="M4-EyP-2a"/>
            <filter val="M4-NyO-1b"/>
            <filter val="M4-NyO-32a"/>
            <filter val="M4-NyO-1c"/>
            <filter val="M4-NyO-44a"/>
            <filter val="M4-G-11a"/>
            <filter val="M4-NyO-20b"/>
            <filter val="M4-NyO-20a"/>
            <filter val="M4-MyM-6a"/>
            <filter val="M4-MyM-6b"/>
            <filter val="M4-MyM-6c"/>
            <filter val="M4-NyO-19a"/>
            <filter val="M4-G-3a"/>
            <filter val="M4-NyO-47a"/>
            <filter val="M4-G-16a"/>
            <filter val="M4-EyP-7a"/>
            <filter val="M4-MyM-5a"/>
            <filter val="M4-MyM-5b"/>
            <filter val="M4-NyO-18a"/>
            <filter val="M4-NyO-4a"/>
            <filter val="M4-NyO-4b"/>
            <filter val="M4-NyO-46b"/>
            <filter val="M4-NyO-46a"/>
            <filter val="M4-NyO-10a"/>
            <filter val="M4-NyO-46c"/>
          </filters>
        </filterColumn>
        <filterColumn colId="26">
          <filters/>
        </filterColumn>
      </autoFilter>
    </customSheetView>
    <customSheetView guid="{8BAA5102-8A26-410A-917E-A94CE3C29145}" filter="1" showAutoFilter="1">
      <autoFilter ref="$A$1:$AG$667">
        <filterColumn colId="3">
          <filters>
            <filter val="JSON revisado"/>
          </filters>
        </filterColumn>
        <filterColumn colId="29">
          <filters blank="1"/>
        </filterColumn>
      </autoFilter>
    </customSheetView>
    <customSheetView guid="{9BBA8747-7DC1-493A-B53D-11B718B21B03}" filter="1" showAutoFilter="1">
      <autoFilter ref="$A$1:$AF$667">
        <filterColumn colId="9">
          <filters>
            <filter val="Cloze Math"/>
            <filter val="Label image with drag and drop"/>
            <filter val="Barchart Output"/>
            <filter val="Order list"/>
            <filter val="Single Choice&#10;*: countCorrect= 1 &#10;*: countIncorrect= 2"/>
            <filter val="Pictograph"/>
          </filters>
        </filterColumn>
      </autoFilter>
    </customSheetView>
    <customSheetView guid="{930BDF1A-5E49-465A-B452-222B8250BD48}" filter="1" showAutoFilter="1">
      <autoFilter ref="$A$1:$AF$667">
        <filterColumn colId="9">
          <filters>
            <filter val="Cloze Math"/>
            <filter val="Linking lines"/>
            <filter val="Linking lines&#10;*:invert=false"/>
            <filter val="Multiple Choice&#10;*: countCorrect= 2&#10;*: countIncorrect= 1"/>
            <filter val="True or false&#10;*: countCorrect= 2&#10;*: countIncorrect= 2&#10;*:options= &quot;Correcto&quot;, &quot;Incorrecto&quot;"/>
            <filter val="Label image with drag and drop"/>
            <filter val="Linking lines&#10;*:invert=true"/>
            <filter val="Barchart Output"/>
            <filter val="Single Choice&#10;*: countCorrect= 1 &#10;*: countIncorrect= 2"/>
            <filter val="Pictograph"/>
          </filters>
        </filterColumn>
        <filterColumn colId="31">
          <filters>
            <filter val="BNCC"/>
          </filters>
        </filterColumn>
      </autoFilter>
    </customSheetView>
    <customSheetView guid="{3FBD577A-3E81-4D27-9A23-85F8FD3EEC6D}" filter="1" showAutoFilter="1">
      <autoFilter ref="$A$1:$AG$667">
        <filterColumn colId="9">
          <filters>
            <filter val="Cloze Math"/>
            <filter val="Cloze math"/>
            <filter val="Label image with drag and drop"/>
            <filter val="Single Choice&#10;*: countCorrect= 1 &#10;*: countIncorrect= 2"/>
          </filters>
        </filterColumn>
      </autoFilter>
    </customSheetView>
    <customSheetView guid="{91F52347-E1F1-45A8-9435-E8AB2BE65EF9}" filter="1" showAutoFilter="1">
      <autoFilter ref="$A$1:$AG$667">
        <filterColumn colId="9">
          <customFilters>
            <customFilter val="*single choice*"/>
          </customFilters>
        </filterColumn>
      </autoFilter>
    </customSheetView>
    <customSheetView guid="{24481E6A-FC09-45F5-B9E7-484878C99681}" filter="1" showAutoFilter="1">
      <autoFilter ref="$A$1:$AF$667">
        <filterColumn colId="3">
          <filters/>
        </filterColumn>
        <filterColumn colId="31">
          <filters>
            <filter val="BNCC"/>
          </filters>
        </filterColumn>
      </autoFilter>
    </customSheetView>
    <customSheetView guid="{7A193D9F-8F0D-4134-A9DF-F2030D8E50F1}" filter="1" showAutoFilter="1">
      <autoFilter ref="$A$1:$AF$667">
        <filterColumn colId="3">
          <filters>
            <filter val="JSON revisado"/>
          </filters>
        </filterColumn>
        <filterColumn colId="31">
          <filters>
            <filter val="BNCC"/>
          </filters>
        </filterColumn>
      </autoFilter>
    </customSheetView>
    <customSheetView guid="{63541D28-0D48-4ABF-9ABF-FD933936F6A3}" filter="1" showAutoFilter="1">
      <autoFilter ref="$A$1:$AF$667">
        <filterColumn colId="9">
          <filters>
            <filter val="Cloze Math"/>
            <filter val="Label image with drag and drop"/>
            <filter val="Barchart Output"/>
            <filter val="Order list"/>
            <filter val="Single Choice&#10;*: countCorrect= 1 &#10;*: countIncorrect= 2"/>
            <filter val="Pictograph"/>
          </filters>
        </filterColumn>
      </autoFilter>
    </customSheetView>
    <customSheetView guid="{9CCE1D3E-ADA8-4BC8-8C4B-F41F9234F765}" filter="1" showAutoFilter="1">
      <autoFilter ref="$A$1:$AG$667">
        <filterColumn colId="31">
          <filters blank="1"/>
        </filterColumn>
      </autoFilter>
    </customSheetView>
    <customSheetView guid="{4BE7ADCA-6D3D-4573-AC2E-2A212A6AF234}" filter="1" showAutoFilter="1">
      <autoFilter ref="$A$1:$AF$667">
        <filterColumn colId="3">
          <filters/>
        </filterColumn>
      </autoFilter>
    </customSheetView>
    <customSheetView guid="{47C0BA4E-C41E-4A06-942E-7DED5DD7D361}" filter="1" showAutoFilter="1">
      <autoFilter ref="$A$1:$AF$667">
        <filterColumn colId="3">
          <filters/>
        </filterColumn>
        <filterColumn colId="31">
          <filters>
            <filter val="BNCC"/>
          </filters>
        </filterColumn>
      </autoFilter>
    </customSheetView>
    <customSheetView guid="{F1D3AB3E-990B-486A-9EC3-CC9D9EF3608D}" filter="1" showAutoFilter="1">
      <autoFilter ref="$A$1:$AG$667">
        <filterColumn colId="24">
          <filters>
            <filter val="Estadística y probabilidad"/>
          </filters>
        </filterColumn>
      </autoFilter>
    </customSheetView>
    <customSheetView guid="{12A46FAF-511A-4E54-B8F0-1BB563CF7EF1}" filter="1" showAutoFilter="1">
      <autoFilter ref="$A$1:$AF$667">
        <filterColumn colId="9">
          <filters>
            <filter val="Cloze Math"/>
            <filter val="Single choice&#10;*: countCorrect= 1 &#10;*: countIncorrect= 2"/>
            <filter val="Multiple Choice&#10;*: countCorrect= 2&#10;*: countIncorrect= 1"/>
            <filter val="Single choice"/>
            <filter val="Label image with drag and drop"/>
            <filter val="Single Choice&#10;*: countCorrect= 1&#10;*: countIncorrect= 2"/>
            <filter val="Multiple choice"/>
            <filter val="Single Choice&#10;*: countCorrect= 1 &#10;*: countIncorrect= 2"/>
          </filters>
        </filterColumn>
      </autoFilter>
    </customSheetView>
    <customSheetView guid="{156933C0-309C-4F7E-B1DB-74ADE6DE3FDB}" filter="1" showAutoFilter="1">
      <autoFilter ref="$A$1:$AG$667">
        <filterColumn colId="29">
          <filters>
            <filter val="CC"/>
          </filters>
        </filterColumn>
      </autoFilter>
    </customSheetView>
    <customSheetView guid="{250DFDFE-E8AE-4BE0-8EE8-05F8A12698B2}" filter="1" showAutoFilter="1">
      <autoFilter ref="$A$1:$AG$667"/>
    </customSheetView>
    <customSheetView guid="{A11A1374-F736-4B36-ACDF-BC594817FE76}" filter="1" showAutoFilter="1">
      <autoFilter ref="$A$1:$AG$667"/>
    </customSheetView>
    <customSheetView guid="{06F0E1CF-4D07-4C29-A1EA-8E013356D7A0}" filter="1" showAutoFilter="1">
      <autoFilter ref="$A$1:$AG$667"/>
    </customSheetView>
    <customSheetView guid="{E01DE95E-2B62-44D0-88B6-DB60D4009B7D}" filter="1" showAutoFilter="1">
      <autoFilter ref="$A$1:$AF$667">
        <filterColumn colId="3">
          <filters>
            <filter val="JSON revisado"/>
          </filters>
        </filterColumn>
        <filterColumn colId="26">
          <filters/>
        </filterColumn>
      </autoFilter>
    </customSheetView>
    <customSheetView guid="{F7D8D8DF-EA0B-4D92-98EA-9D072F5308A2}" filter="1" showAutoFilter="1">
      <autoFilter ref="$A$1:$AF$667">
        <filterColumn colId="3">
          <filters/>
        </filterColumn>
      </autoFilter>
    </customSheetView>
    <customSheetView guid="{38C21E22-E8FB-4BAD-9B36-37891D8A5882}" filter="1" showAutoFilter="1">
      <autoFilter ref="$A$1:$AF$667">
        <filterColumn colId="3">
          <filters/>
        </filterColumn>
      </autoFilter>
    </customSheetView>
    <customSheetView guid="{DFD3C4A5-8F91-4FAE-A6AF-1CDFB99DD382}" filter="1" showAutoFilter="1">
      <autoFilter ref="$A$1:$AG$667">
        <filterColumn colId="31">
          <filters>
            <filter val="BNCC"/>
          </filters>
        </filterColumn>
      </autoFilter>
    </customSheetView>
    <customSheetView guid="{0D448054-F476-4245-9567-D2593747CEDB}" filter="1" showAutoFilter="1">
      <autoFilter ref="$A$1:$AF$667">
        <filterColumn colId="26">
          <filters/>
        </filterColumn>
        <filterColumn colId="31">
          <filters>
            <filter val="BNCC"/>
          </filters>
        </filterColumn>
      </autoFilter>
    </customSheetView>
    <customSheetView guid="{8E79A307-29A9-4D13-AF2D-9814072B184E}" filter="1" showAutoFilter="1">
      <autoFilter ref="$A$1:$AF$667"/>
    </customSheetView>
    <customSheetView guid="{FBF8B192-5981-4377-84CA-39C645825890}" filter="1" showAutoFilter="1">
      <autoFilter ref="$A$1:$AF$667">
        <filterColumn colId="29">
          <filters>
            <filter val="CC"/>
          </filters>
        </filterColumn>
      </autoFilter>
    </customSheetView>
  </customSheetViews>
  <conditionalFormatting sqref="U82">
    <cfRule type="expression" dxfId="0" priority="1">
      <formula>M:M="TE + hint"</formula>
    </cfRule>
  </conditionalFormatting>
  <conditionalFormatting sqref="W82">
    <cfRule type="expression" dxfId="0" priority="2">
      <formula>M:M="TE + hint"</formula>
    </cfRule>
  </conditionalFormatting>
  <conditionalFormatting sqref="V82">
    <cfRule type="expression" dxfId="0" priority="3">
      <formula>M:M="TE + hint"</formula>
    </cfRule>
  </conditionalFormatting>
  <conditionalFormatting sqref="V81">
    <cfRule type="expression" dxfId="0" priority="4">
      <formula>M:M="TE + hint"</formula>
    </cfRule>
  </conditionalFormatting>
  <conditionalFormatting sqref="U81">
    <cfRule type="expression" dxfId="0" priority="5">
      <formula>M:M="TE + hint"</formula>
    </cfRule>
  </conditionalFormatting>
  <conditionalFormatting sqref="W81">
    <cfRule type="expression" dxfId="0" priority="6">
      <formula>M:M="TE + hint"</formula>
    </cfRule>
  </conditionalFormatting>
  <conditionalFormatting sqref="V80">
    <cfRule type="expression" dxfId="0" priority="7">
      <formula>M:M="TE + hint"</formula>
    </cfRule>
  </conditionalFormatting>
  <conditionalFormatting sqref="W80">
    <cfRule type="expression" dxfId="0" priority="8">
      <formula>M:M="TE + hint"</formula>
    </cfRule>
  </conditionalFormatting>
  <conditionalFormatting sqref="U80">
    <cfRule type="expression" dxfId="0" priority="9">
      <formula>M:M="TE + hint"</formula>
    </cfRule>
  </conditionalFormatting>
  <conditionalFormatting sqref="O10:O14">
    <cfRule type="expression" dxfId="0" priority="10">
      <formula>M:M="Scaff"</formula>
    </cfRule>
  </conditionalFormatting>
  <conditionalFormatting sqref="P10:P14">
    <cfRule type="expression" dxfId="0" priority="11">
      <formula>N:N="Scaff"</formula>
    </cfRule>
  </conditionalFormatting>
  <conditionalFormatting sqref="P10:P14">
    <cfRule type="expression" dxfId="0" priority="12">
      <formula>M:M="Scaff"</formula>
    </cfRule>
  </conditionalFormatting>
  <conditionalFormatting sqref="U154:U158">
    <cfRule type="expression" dxfId="0" priority="13">
      <formula>M:M="TE + hint"</formula>
    </cfRule>
  </conditionalFormatting>
  <conditionalFormatting sqref="T154:T158">
    <cfRule type="expression" dxfId="0" priority="14">
      <formula>M:M="TE + hint"</formula>
    </cfRule>
  </conditionalFormatting>
  <conditionalFormatting sqref="R154:S158">
    <cfRule type="expression" dxfId="0" priority="15">
      <formula>K:K="TE + hint"</formula>
    </cfRule>
  </conditionalFormatting>
  <conditionalFormatting sqref="X407">
    <cfRule type="expression" dxfId="0" priority="16">
      <formula>M:M="TE + hint"</formula>
    </cfRule>
  </conditionalFormatting>
  <conditionalFormatting sqref="C1:C667">
    <cfRule type="cellIs" dxfId="1" priority="17" operator="equal">
      <formula>"Identificar"</formula>
    </cfRule>
  </conditionalFormatting>
  <conditionalFormatting sqref="C1:C667">
    <cfRule type="cellIs" dxfId="2" priority="18" operator="equal">
      <formula>"Evocar"</formula>
    </cfRule>
  </conditionalFormatting>
  <conditionalFormatting sqref="C1:C667">
    <cfRule type="cellIs" dxfId="3" priority="19" operator="equal">
      <formula>"Aplicar"</formula>
    </cfRule>
  </conditionalFormatting>
  <conditionalFormatting sqref="D1:D667">
    <cfRule type="cellIs" dxfId="4" priority="20" operator="equal">
      <formula>"JSON revisado"</formula>
    </cfRule>
  </conditionalFormatting>
  <conditionalFormatting sqref="D1:D667">
    <cfRule type="cellIs" dxfId="5" priority="21" operator="equal">
      <formula>"Pendiente de revisión"</formula>
    </cfRule>
  </conditionalFormatting>
  <conditionalFormatting sqref="D1:D667">
    <cfRule type="cellIs" dxfId="6" priority="22" operator="equal">
      <formula>"Ortografía+cast"</formula>
    </cfRule>
  </conditionalFormatting>
  <conditionalFormatting sqref="D1:D667">
    <cfRule type="cellIs" dxfId="7" priority="23" operator="equal">
      <formula>"JSON sin imagen"</formula>
    </cfRule>
  </conditionalFormatting>
  <conditionalFormatting sqref="D1:D667">
    <cfRule type="cellIs" dxfId="8" priority="24" operator="equal">
      <formula>"JSON con imagen"</formula>
    </cfRule>
  </conditionalFormatting>
  <conditionalFormatting sqref="D1:D667">
    <cfRule type="cellIs" dxfId="9" priority="25" operator="equal">
      <formula>"No hacer"</formula>
    </cfRule>
  </conditionalFormatting>
  <conditionalFormatting sqref="N2:N667">
    <cfRule type="expression" dxfId="0" priority="26">
      <formula>M:M="Scaff"</formula>
    </cfRule>
  </conditionalFormatting>
  <conditionalFormatting sqref="O2:O667">
    <cfRule type="expression" dxfId="0" priority="27">
      <formula>M:M="Scaff"</formula>
    </cfRule>
  </conditionalFormatting>
  <conditionalFormatting sqref="R2:R667">
    <cfRule type="expression" dxfId="0" priority="28">
      <formula>M:M="TE + hint"</formula>
    </cfRule>
  </conditionalFormatting>
  <conditionalFormatting sqref="T2:T667">
    <cfRule type="expression" dxfId="0" priority="29">
      <formula>M:M="TE + hint"</formula>
    </cfRule>
  </conditionalFormatting>
  <conditionalFormatting sqref="U2:U667">
    <cfRule type="expression" dxfId="0" priority="30">
      <formula>M:M="TE + hint"</formula>
    </cfRule>
  </conditionalFormatting>
  <conditionalFormatting sqref="V2:V667">
    <cfRule type="expression" dxfId="0" priority="31">
      <formula>M:M="TE + hint"</formula>
    </cfRule>
  </conditionalFormatting>
  <conditionalFormatting sqref="W2:W667">
    <cfRule type="expression" dxfId="0" priority="32">
      <formula>M:M="TE + hint"</formula>
    </cfRule>
  </conditionalFormatting>
  <conditionalFormatting sqref="X2:X667">
    <cfRule type="expression" dxfId="0" priority="33">
      <formula>M:M="TE + hint"</formula>
    </cfRule>
  </conditionalFormatting>
  <conditionalFormatting sqref="E2:E667">
    <cfRule type="cellIs" dxfId="10" priority="34" operator="equal">
      <formula>"Sí"</formula>
    </cfRule>
  </conditionalFormatting>
  <conditionalFormatting sqref="D2:D667">
    <cfRule type="cellIs" dxfId="11" priority="35" operator="equal">
      <formula>"Formato SPEACHY"</formula>
    </cfRule>
  </conditionalFormatting>
  <conditionalFormatting sqref="P2:P667">
    <cfRule type="expression" dxfId="0" priority="36">
      <formula>M:M="Scaff"</formula>
    </cfRule>
  </conditionalFormatting>
  <conditionalFormatting sqref="Q2:Q667">
    <cfRule type="expression" dxfId="0" priority="37">
      <formula>M:M="Scaff"</formula>
    </cfRule>
  </conditionalFormatting>
  <conditionalFormatting sqref="S2:S667">
    <cfRule type="expression" dxfId="0" priority="38">
      <formula>M:M="TE + hint"</formula>
    </cfRule>
  </conditionalFormatting>
  <dataValidations>
    <dataValidation type="list" allowBlank="1" sqref="J2:J667">
      <formula1>"Cloze math,Cloze with text,Drag and drop,Dropdown,Label image with drag and drop,Multiple choice,Single choice,True or false,Barchart Output,Linechart Output,Pictograph"</formula1>
    </dataValidation>
    <dataValidation type="list" allowBlank="1" sqref="AE2:AE667">
      <formula1>"Total,Feedback"</formula1>
    </dataValidation>
    <dataValidation type="list" allowBlank="1" sqref="D2:D667">
      <formula1>"No hacer,Pendiente de revisión,Ortografía+cast,JSON sin imagen,JSON con imagen,JSON revisado,Formato SPEACHY"</formula1>
    </dataValidation>
    <dataValidation type="list" allowBlank="1" sqref="M2:M667">
      <formula1>"TE + hint,Scaff"</formula1>
    </dataValidation>
  </dataValidations>
  <hyperlinks>
    <hyperlink r:id="rId1" ref="AA451"/>
    <hyperlink r:id="rId2" ref="AA476"/>
    <hyperlink r:id="rId3" ref="AA477"/>
    <hyperlink r:id="rId4" ref="F531"/>
    <hyperlink r:id="rId5" ref="F532"/>
    <hyperlink r:id="rId6" ref="AA561"/>
    <hyperlink r:id="rId7" ref="AA661"/>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38"/>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33" width="12.63"/>
    <col customWidth="1" min="34" max="34" width="25.5"/>
  </cols>
  <sheetData>
    <row r="1">
      <c r="A1" s="2" t="s">
        <v>0</v>
      </c>
      <c r="B1" s="2" t="s">
        <v>1</v>
      </c>
      <c r="C1" s="2" t="s">
        <v>2</v>
      </c>
      <c r="D1" s="3" t="s">
        <v>3</v>
      </c>
      <c r="E1" s="3" t="s">
        <v>4</v>
      </c>
      <c r="F1" s="2" t="s">
        <v>5</v>
      </c>
      <c r="G1" s="2" t="s">
        <v>3353</v>
      </c>
      <c r="H1" s="2" t="s">
        <v>7</v>
      </c>
      <c r="I1" s="2" t="s">
        <v>8</v>
      </c>
      <c r="J1" s="2" t="s">
        <v>9</v>
      </c>
      <c r="K1" s="2" t="s">
        <v>10</v>
      </c>
      <c r="L1" s="2" t="s">
        <v>11</v>
      </c>
      <c r="M1" s="5" t="s">
        <v>12</v>
      </c>
      <c r="N1" s="5" t="s">
        <v>13</v>
      </c>
      <c r="O1" s="5" t="s">
        <v>14</v>
      </c>
      <c r="P1" s="5" t="s">
        <v>15</v>
      </c>
      <c r="Q1" s="6" t="s">
        <v>17</v>
      </c>
      <c r="R1" s="6" t="s">
        <v>18</v>
      </c>
      <c r="S1" s="6" t="s">
        <v>19</v>
      </c>
      <c r="T1" s="6" t="s">
        <v>20</v>
      </c>
      <c r="U1" s="6" t="s">
        <v>21</v>
      </c>
      <c r="V1" s="6" t="s">
        <v>22</v>
      </c>
      <c r="W1" s="2" t="s">
        <v>23</v>
      </c>
      <c r="X1" s="2" t="s">
        <v>24</v>
      </c>
      <c r="Y1" s="2" t="s">
        <v>26</v>
      </c>
      <c r="Z1" s="2" t="s">
        <v>28</v>
      </c>
      <c r="AA1" s="2" t="s">
        <v>29</v>
      </c>
      <c r="AB1" s="2"/>
      <c r="AC1" s="2"/>
      <c r="AD1" s="2"/>
      <c r="AE1" s="2"/>
      <c r="AF1" s="2"/>
      <c r="AG1" s="2"/>
      <c r="AH1" s="2" t="s">
        <v>31</v>
      </c>
    </row>
    <row r="2" ht="112.5" customHeight="1">
      <c r="A2" s="53" t="s">
        <v>3354</v>
      </c>
      <c r="B2" s="20" t="s">
        <v>3355</v>
      </c>
      <c r="C2" s="33" t="s">
        <v>34</v>
      </c>
      <c r="D2" s="7" t="s">
        <v>3356</v>
      </c>
      <c r="E2" s="9"/>
      <c r="F2" s="21"/>
      <c r="G2" s="21"/>
      <c r="H2" s="7"/>
      <c r="I2" s="7"/>
      <c r="J2" s="21"/>
      <c r="K2" s="21"/>
      <c r="L2" s="7"/>
      <c r="M2" s="21"/>
      <c r="N2" s="23"/>
      <c r="O2" s="16"/>
      <c r="P2" s="7"/>
      <c r="Q2" s="16"/>
      <c r="R2" s="16"/>
      <c r="S2" s="16"/>
      <c r="T2" s="16"/>
      <c r="U2" s="16"/>
      <c r="V2" s="16"/>
      <c r="W2" s="54"/>
      <c r="X2" s="7"/>
      <c r="Y2" s="16"/>
      <c r="Z2" s="7" t="s">
        <v>261</v>
      </c>
      <c r="AA2" s="9"/>
      <c r="AB2" s="9"/>
      <c r="AC2" s="9"/>
      <c r="AD2" s="9"/>
      <c r="AE2" s="9"/>
      <c r="AF2" s="9"/>
      <c r="AG2" s="9"/>
      <c r="AH2" s="7" t="s">
        <v>47</v>
      </c>
    </row>
    <row r="3" ht="112.5" customHeight="1">
      <c r="A3" s="53" t="s">
        <v>3354</v>
      </c>
      <c r="B3" s="20" t="s">
        <v>3355</v>
      </c>
      <c r="C3" s="17" t="s">
        <v>48</v>
      </c>
      <c r="D3" s="7" t="s">
        <v>3356</v>
      </c>
      <c r="E3" s="9"/>
      <c r="F3" s="21"/>
      <c r="G3" s="21"/>
      <c r="H3" s="7"/>
      <c r="I3" s="7"/>
      <c r="J3" s="21"/>
      <c r="K3" s="21"/>
      <c r="L3" s="7"/>
      <c r="M3" s="21"/>
      <c r="N3" s="23"/>
      <c r="O3" s="16"/>
      <c r="P3" s="7"/>
      <c r="Q3" s="16"/>
      <c r="R3" s="16"/>
      <c r="S3" s="16"/>
      <c r="T3" s="16"/>
      <c r="U3" s="16"/>
      <c r="V3" s="16"/>
      <c r="W3" s="54"/>
      <c r="X3" s="7"/>
      <c r="Y3" s="16"/>
      <c r="Z3" s="7" t="s">
        <v>261</v>
      </c>
      <c r="AA3" s="9"/>
      <c r="AB3" s="9"/>
      <c r="AC3" s="9"/>
      <c r="AD3" s="9"/>
      <c r="AE3" s="9"/>
      <c r="AF3" s="9"/>
      <c r="AG3" s="9"/>
      <c r="AH3" s="7" t="s">
        <v>47</v>
      </c>
    </row>
    <row r="4" ht="112.5" customHeight="1">
      <c r="A4" s="53" t="s">
        <v>3354</v>
      </c>
      <c r="B4" s="20" t="s">
        <v>3355</v>
      </c>
      <c r="C4" s="55" t="s">
        <v>67</v>
      </c>
      <c r="D4" s="7" t="s">
        <v>3356</v>
      </c>
      <c r="E4" s="9"/>
      <c r="F4" s="21"/>
      <c r="G4" s="21"/>
      <c r="H4" s="7"/>
      <c r="I4" s="7"/>
      <c r="J4" s="21"/>
      <c r="K4" s="21"/>
      <c r="L4" s="7"/>
      <c r="M4" s="21"/>
      <c r="N4" s="21"/>
      <c r="O4" s="16"/>
      <c r="P4" s="16"/>
      <c r="Q4" s="16"/>
      <c r="R4" s="16"/>
      <c r="S4" s="16"/>
      <c r="T4" s="16"/>
      <c r="U4" s="16"/>
      <c r="V4" s="16"/>
      <c r="W4" s="54"/>
      <c r="X4" s="7"/>
      <c r="Y4" s="16"/>
      <c r="Z4" s="7" t="s">
        <v>261</v>
      </c>
      <c r="AA4" s="9"/>
      <c r="AB4" s="9"/>
      <c r="AC4" s="9"/>
      <c r="AD4" s="9"/>
      <c r="AE4" s="9"/>
      <c r="AF4" s="9"/>
      <c r="AG4" s="9"/>
      <c r="AH4" s="7" t="s">
        <v>47</v>
      </c>
    </row>
    <row r="5" ht="112.5" customHeight="1">
      <c r="A5" s="53" t="s">
        <v>3357</v>
      </c>
      <c r="B5" s="20" t="s">
        <v>3358</v>
      </c>
      <c r="C5" s="33" t="s">
        <v>34</v>
      </c>
      <c r="D5" s="7" t="s">
        <v>3356</v>
      </c>
      <c r="E5" s="9"/>
      <c r="F5" s="11"/>
      <c r="G5" s="21"/>
      <c r="H5" s="7"/>
      <c r="I5" s="7"/>
      <c r="J5" s="21"/>
      <c r="K5" s="11"/>
      <c r="L5" s="7"/>
      <c r="M5" s="21"/>
      <c r="N5" s="29"/>
      <c r="O5" s="16"/>
      <c r="P5" s="16"/>
      <c r="Q5" s="16"/>
      <c r="R5" s="16"/>
      <c r="S5" s="16"/>
      <c r="T5" s="16"/>
      <c r="U5" s="16"/>
      <c r="V5" s="16"/>
      <c r="W5" s="54"/>
      <c r="X5" s="7"/>
      <c r="Y5" s="16"/>
      <c r="Z5" s="16"/>
      <c r="AA5" s="9"/>
      <c r="AB5" s="9"/>
      <c r="AC5" s="9"/>
      <c r="AD5" s="9"/>
      <c r="AE5" s="9"/>
      <c r="AF5" s="9"/>
      <c r="AG5" s="9"/>
      <c r="AH5" s="16"/>
    </row>
    <row r="6" ht="112.5" customHeight="1">
      <c r="A6" s="53" t="s">
        <v>3357</v>
      </c>
      <c r="B6" s="20" t="s">
        <v>3358</v>
      </c>
      <c r="C6" s="17" t="s">
        <v>48</v>
      </c>
      <c r="D6" s="7" t="s">
        <v>3356</v>
      </c>
      <c r="E6" s="9"/>
      <c r="F6" s="11"/>
      <c r="G6" s="21"/>
      <c r="H6" s="7"/>
      <c r="I6" s="7"/>
      <c r="J6" s="21"/>
      <c r="K6" s="11"/>
      <c r="L6" s="7"/>
      <c r="M6" s="21"/>
      <c r="N6" s="29"/>
      <c r="O6" s="16"/>
      <c r="P6" s="16"/>
      <c r="Q6" s="16"/>
      <c r="R6" s="16"/>
      <c r="S6" s="16"/>
      <c r="T6" s="16"/>
      <c r="U6" s="16"/>
      <c r="V6" s="16"/>
      <c r="W6" s="54"/>
      <c r="X6" s="7"/>
      <c r="Y6" s="16"/>
      <c r="Z6" s="16"/>
      <c r="AA6" s="9"/>
      <c r="AB6" s="9"/>
      <c r="AC6" s="9"/>
      <c r="AD6" s="9"/>
      <c r="AE6" s="9"/>
      <c r="AF6" s="9"/>
      <c r="AG6" s="9"/>
      <c r="AH6" s="16"/>
    </row>
    <row r="7" ht="112.5" customHeight="1">
      <c r="A7" s="53" t="s">
        <v>3357</v>
      </c>
      <c r="B7" s="20" t="s">
        <v>3358</v>
      </c>
      <c r="C7" s="55" t="s">
        <v>67</v>
      </c>
      <c r="D7" s="7" t="s">
        <v>3356</v>
      </c>
      <c r="E7" s="9"/>
      <c r="F7" s="11"/>
      <c r="G7" s="21"/>
      <c r="H7" s="7"/>
      <c r="I7" s="7"/>
      <c r="J7" s="21"/>
      <c r="K7" s="21"/>
      <c r="L7" s="7"/>
      <c r="M7" s="41"/>
      <c r="N7" s="21"/>
      <c r="O7" s="16"/>
      <c r="P7" s="16"/>
      <c r="Q7" s="16"/>
      <c r="R7" s="16"/>
      <c r="S7" s="16"/>
      <c r="T7" s="16"/>
      <c r="U7" s="16"/>
      <c r="V7" s="16"/>
      <c r="W7" s="54"/>
      <c r="X7" s="7"/>
      <c r="Y7" s="16"/>
      <c r="Z7" s="16"/>
      <c r="AA7" s="9"/>
      <c r="AB7" s="9"/>
      <c r="AC7" s="9"/>
      <c r="AD7" s="9"/>
      <c r="AE7" s="9"/>
      <c r="AF7" s="9"/>
      <c r="AG7" s="9"/>
      <c r="AH7" s="16"/>
    </row>
    <row r="8" ht="75.0" customHeight="1">
      <c r="A8" s="9" t="s">
        <v>3359</v>
      </c>
      <c r="B8" s="12" t="s">
        <v>3360</v>
      </c>
      <c r="C8" s="33" t="s">
        <v>34</v>
      </c>
      <c r="D8" s="7" t="s">
        <v>3356</v>
      </c>
      <c r="E8" s="9"/>
      <c r="F8" s="11"/>
      <c r="G8" s="11"/>
      <c r="H8" s="12"/>
      <c r="I8" s="9"/>
      <c r="J8" s="9"/>
      <c r="K8" s="12"/>
      <c r="L8" s="11"/>
      <c r="M8" s="7"/>
      <c r="N8" s="21"/>
      <c r="O8" s="21"/>
      <c r="P8" s="23"/>
      <c r="Q8" s="16"/>
      <c r="R8" s="23"/>
      <c r="S8" s="23"/>
      <c r="T8" s="23"/>
      <c r="U8" s="23"/>
      <c r="V8" s="23"/>
      <c r="W8" s="23"/>
      <c r="X8" s="16"/>
      <c r="Y8" s="9" t="s">
        <v>44</v>
      </c>
      <c r="Z8" s="21" t="s">
        <v>261</v>
      </c>
      <c r="AA8" s="21"/>
      <c r="AB8" s="14" t="b">
        <f t="shared" ref="AB8:AB10" si="1">IF(D8&lt;&gt;"No hacer",CONCATENATE(A8,"-",LEFT(C8),"-",IF(A7&lt;&gt;A8,1,IF(C7=C8,RIGHT(AB7)+1,1))))</f>
        <v>0</v>
      </c>
      <c r="AC8" s="14" t="str">
        <f t="shared" ref="AC8:AC10" si="2">CONCATENATE(AB8,"-BR")</f>
        <v>FALSE-BR</v>
      </c>
      <c r="AD8" s="13" t="str">
        <f t="shared" ref="AD8:AD10" si="3">REPLACE(AA8,SEARCH("M4-",AA8),LEN(AB8),AC8)</f>
        <v>#VALUE!</v>
      </c>
      <c r="AE8" s="16"/>
      <c r="AF8" s="16"/>
      <c r="AG8" s="16"/>
      <c r="AH8" s="21" t="s">
        <v>47</v>
      </c>
    </row>
    <row r="9" ht="75.0" customHeight="1">
      <c r="A9" s="9" t="s">
        <v>3359</v>
      </c>
      <c r="B9" s="12" t="s">
        <v>3360</v>
      </c>
      <c r="C9" s="33" t="s">
        <v>34</v>
      </c>
      <c r="D9" s="7" t="s">
        <v>3356</v>
      </c>
      <c r="E9" s="9"/>
      <c r="F9" s="11"/>
      <c r="G9" s="11"/>
      <c r="H9" s="12"/>
      <c r="I9" s="9"/>
      <c r="J9" s="9"/>
      <c r="K9" s="12"/>
      <c r="L9" s="11"/>
      <c r="M9" s="7"/>
      <c r="N9" s="21"/>
      <c r="O9" s="21"/>
      <c r="P9" s="23"/>
      <c r="Q9" s="16"/>
      <c r="R9" s="23"/>
      <c r="S9" s="23"/>
      <c r="T9" s="23"/>
      <c r="U9" s="23"/>
      <c r="V9" s="23"/>
      <c r="W9" s="23"/>
      <c r="X9" s="16"/>
      <c r="Y9" s="9" t="s">
        <v>44</v>
      </c>
      <c r="Z9" s="21" t="s">
        <v>261</v>
      </c>
      <c r="AA9" s="21"/>
      <c r="AB9" s="14" t="b">
        <f t="shared" si="1"/>
        <v>0</v>
      </c>
      <c r="AC9" s="14" t="str">
        <f t="shared" si="2"/>
        <v>FALSE-BR</v>
      </c>
      <c r="AD9" s="13" t="str">
        <f t="shared" si="3"/>
        <v>#VALUE!</v>
      </c>
      <c r="AE9" s="16"/>
      <c r="AF9" s="16"/>
      <c r="AG9" s="16"/>
      <c r="AH9" s="21" t="s">
        <v>47</v>
      </c>
    </row>
    <row r="10" ht="75.0" customHeight="1">
      <c r="A10" s="9" t="s">
        <v>3359</v>
      </c>
      <c r="B10" s="12" t="s">
        <v>3360</v>
      </c>
      <c r="C10" s="33" t="s">
        <v>34</v>
      </c>
      <c r="D10" s="7" t="s">
        <v>3356</v>
      </c>
      <c r="E10" s="9"/>
      <c r="F10" s="11"/>
      <c r="G10" s="11"/>
      <c r="H10" s="12"/>
      <c r="I10" s="9"/>
      <c r="J10" s="9"/>
      <c r="K10" s="12"/>
      <c r="L10" s="11"/>
      <c r="M10" s="7"/>
      <c r="N10" s="21"/>
      <c r="O10" s="21"/>
      <c r="P10" s="23"/>
      <c r="Q10" s="16"/>
      <c r="R10" s="23"/>
      <c r="S10" s="23"/>
      <c r="T10" s="23"/>
      <c r="U10" s="23"/>
      <c r="V10" s="23"/>
      <c r="W10" s="23"/>
      <c r="X10" s="16"/>
      <c r="Y10" s="9" t="s">
        <v>44</v>
      </c>
      <c r="Z10" s="21" t="s">
        <v>261</v>
      </c>
      <c r="AA10" s="21"/>
      <c r="AB10" s="14" t="b">
        <f t="shared" si="1"/>
        <v>0</v>
      </c>
      <c r="AC10" s="14" t="str">
        <f t="shared" si="2"/>
        <v>FALSE-BR</v>
      </c>
      <c r="AD10" s="13" t="str">
        <f t="shared" si="3"/>
        <v>#VALUE!</v>
      </c>
      <c r="AE10" s="16"/>
      <c r="AF10" s="16"/>
      <c r="AG10" s="16"/>
      <c r="AH10" s="21" t="s">
        <v>47</v>
      </c>
    </row>
    <row r="11" ht="112.5" customHeight="1">
      <c r="A11" s="7"/>
      <c r="B11" s="21"/>
      <c r="C11" s="7"/>
      <c r="D11" s="7"/>
      <c r="E11" s="9"/>
      <c r="F11" s="21"/>
      <c r="G11" s="21"/>
      <c r="H11" s="7"/>
      <c r="I11" s="7"/>
      <c r="J11" s="21"/>
      <c r="K11" s="21"/>
      <c r="L11" s="7"/>
      <c r="M11" s="21"/>
      <c r="N11" s="23"/>
      <c r="O11" s="16"/>
      <c r="P11" s="16"/>
      <c r="Q11" s="16"/>
      <c r="R11" s="16"/>
      <c r="S11" s="16"/>
      <c r="T11" s="16"/>
      <c r="U11" s="16"/>
      <c r="V11" s="16"/>
      <c r="W11" s="54"/>
      <c r="X11" s="24"/>
      <c r="Y11" s="16"/>
      <c r="Z11" s="16"/>
      <c r="AA11" s="9"/>
      <c r="AB11" s="9"/>
      <c r="AC11" s="9"/>
      <c r="AD11" s="9"/>
      <c r="AE11" s="9"/>
      <c r="AF11" s="9"/>
      <c r="AG11" s="9"/>
      <c r="AH11" s="16"/>
    </row>
    <row r="12" ht="112.5" customHeight="1">
      <c r="A12" s="7"/>
      <c r="B12" s="21"/>
      <c r="C12" s="7"/>
      <c r="D12" s="7"/>
      <c r="E12" s="9"/>
      <c r="F12" s="11"/>
      <c r="G12" s="11"/>
      <c r="H12" s="7"/>
      <c r="I12" s="7"/>
      <c r="J12" s="11"/>
      <c r="K12" s="11"/>
      <c r="L12" s="7"/>
      <c r="M12" s="24"/>
      <c r="N12" s="23"/>
      <c r="O12" s="16"/>
      <c r="P12" s="16"/>
      <c r="Q12" s="11"/>
      <c r="R12" s="11"/>
      <c r="S12" s="11"/>
      <c r="T12" s="11"/>
      <c r="U12" s="16"/>
      <c r="V12" s="16"/>
      <c r="W12" s="7"/>
      <c r="X12" s="7"/>
      <c r="Y12" s="16"/>
      <c r="Z12" s="16"/>
      <c r="AA12" s="9"/>
      <c r="AB12" s="9"/>
      <c r="AC12" s="9"/>
      <c r="AD12" s="9"/>
      <c r="AE12" s="9"/>
      <c r="AF12" s="9"/>
      <c r="AG12" s="9"/>
      <c r="AH12" s="16"/>
    </row>
    <row r="13" ht="112.5" customHeight="1">
      <c r="A13" s="7"/>
      <c r="B13" s="21"/>
      <c r="C13" s="7"/>
      <c r="D13" s="7"/>
      <c r="E13" s="9"/>
      <c r="F13" s="21"/>
      <c r="G13" s="21"/>
      <c r="H13" s="7"/>
      <c r="I13" s="7"/>
      <c r="J13" s="21"/>
      <c r="K13" s="21"/>
      <c r="L13" s="7"/>
      <c r="M13" s="21"/>
      <c r="N13" s="23"/>
      <c r="O13" s="16"/>
      <c r="P13" s="16"/>
      <c r="Q13" s="11"/>
      <c r="R13" s="11"/>
      <c r="S13" s="11"/>
      <c r="T13" s="11"/>
      <c r="U13" s="11"/>
      <c r="V13" s="11"/>
      <c r="W13" s="7"/>
      <c r="X13" s="7"/>
      <c r="Y13" s="16"/>
      <c r="Z13" s="16"/>
      <c r="AA13" s="9"/>
      <c r="AB13" s="9"/>
      <c r="AC13" s="9"/>
      <c r="AD13" s="9"/>
      <c r="AE13" s="9"/>
      <c r="AF13" s="9"/>
      <c r="AG13" s="9"/>
      <c r="AH13" s="16"/>
    </row>
    <row r="14" ht="112.5" customHeight="1">
      <c r="A14" s="7"/>
      <c r="B14" s="21"/>
      <c r="C14" s="7"/>
      <c r="D14" s="7"/>
      <c r="E14" s="9"/>
      <c r="F14" s="11"/>
      <c r="G14" s="21"/>
      <c r="H14" s="7"/>
      <c r="I14" s="9"/>
      <c r="J14" s="11"/>
      <c r="K14" s="11"/>
      <c r="L14" s="7"/>
      <c r="M14" s="23"/>
      <c r="N14" s="23"/>
      <c r="O14" s="16"/>
      <c r="P14" s="16"/>
      <c r="Q14" s="24"/>
      <c r="R14" s="24"/>
      <c r="S14" s="11"/>
      <c r="T14" s="11"/>
      <c r="U14" s="16"/>
      <c r="V14" s="16"/>
      <c r="W14" s="7"/>
      <c r="X14" s="7"/>
      <c r="Y14" s="16"/>
      <c r="Z14" s="16"/>
      <c r="AA14" s="9"/>
      <c r="AB14" s="9"/>
      <c r="AC14" s="9"/>
      <c r="AD14" s="9"/>
      <c r="AE14" s="9"/>
      <c r="AF14" s="9"/>
      <c r="AG14" s="9"/>
      <c r="AH14" s="16"/>
    </row>
    <row r="15" ht="112.5" customHeight="1">
      <c r="A15" s="7"/>
      <c r="B15" s="21"/>
      <c r="C15" s="7"/>
      <c r="D15" s="7"/>
      <c r="E15" s="9"/>
      <c r="F15" s="21"/>
      <c r="G15" s="23"/>
      <c r="H15" s="7"/>
      <c r="I15" s="7"/>
      <c r="J15" s="21"/>
      <c r="K15" s="21"/>
      <c r="L15" s="7"/>
      <c r="M15" s="7"/>
      <c r="N15" s="7"/>
      <c r="O15" s="16"/>
      <c r="P15" s="16"/>
      <c r="Q15" s="16"/>
      <c r="R15" s="16"/>
      <c r="S15" s="16"/>
      <c r="T15" s="16"/>
      <c r="U15" s="16"/>
      <c r="V15" s="16"/>
      <c r="W15" s="7"/>
      <c r="X15" s="7"/>
      <c r="Y15" s="16"/>
      <c r="Z15" s="16"/>
      <c r="AA15" s="9"/>
      <c r="AB15" s="9"/>
      <c r="AC15" s="9"/>
      <c r="AD15" s="9"/>
      <c r="AE15" s="9"/>
      <c r="AF15" s="9"/>
      <c r="AG15" s="9"/>
      <c r="AH15" s="16"/>
    </row>
    <row r="16" ht="112.5" customHeight="1">
      <c r="A16" s="7"/>
      <c r="B16" s="21"/>
      <c r="C16" s="7"/>
      <c r="D16" s="7"/>
      <c r="E16" s="9"/>
      <c r="F16" s="21"/>
      <c r="G16" s="23"/>
      <c r="H16" s="16"/>
      <c r="I16" s="16"/>
      <c r="J16" s="23"/>
      <c r="K16" s="23"/>
      <c r="L16" s="16"/>
      <c r="M16" s="23"/>
      <c r="N16" s="23"/>
      <c r="O16" s="16"/>
      <c r="P16" s="16"/>
      <c r="Q16" s="16"/>
      <c r="R16" s="16"/>
      <c r="S16" s="16"/>
      <c r="T16" s="16"/>
      <c r="U16" s="16"/>
      <c r="V16" s="16"/>
      <c r="W16" s="7"/>
      <c r="X16" s="16"/>
      <c r="Y16" s="16"/>
      <c r="Z16" s="16"/>
      <c r="AA16" s="9"/>
      <c r="AB16" s="9"/>
      <c r="AC16" s="9"/>
      <c r="AD16" s="9"/>
      <c r="AE16" s="9"/>
      <c r="AF16" s="9"/>
      <c r="AG16" s="9"/>
      <c r="AH16" s="16"/>
    </row>
    <row r="17" ht="112.5" customHeight="1">
      <c r="A17" s="7"/>
      <c r="B17" s="21"/>
      <c r="C17" s="7"/>
      <c r="D17" s="7"/>
      <c r="E17" s="9"/>
      <c r="F17" s="23"/>
      <c r="G17" s="23"/>
      <c r="H17" s="16"/>
      <c r="I17" s="16"/>
      <c r="J17" s="23"/>
      <c r="K17" s="23"/>
      <c r="L17" s="16"/>
      <c r="M17" s="23"/>
      <c r="N17" s="23"/>
      <c r="O17" s="16"/>
      <c r="P17" s="16"/>
      <c r="Q17" s="16"/>
      <c r="R17" s="16"/>
      <c r="S17" s="16"/>
      <c r="T17" s="16"/>
      <c r="U17" s="16"/>
      <c r="V17" s="16"/>
      <c r="W17" s="7"/>
      <c r="X17" s="7"/>
      <c r="Y17" s="16"/>
      <c r="Z17" s="16"/>
      <c r="AA17" s="9"/>
      <c r="AB17" s="9"/>
      <c r="AC17" s="9"/>
      <c r="AD17" s="9"/>
      <c r="AE17" s="9"/>
      <c r="AF17" s="9"/>
      <c r="AG17" s="9"/>
      <c r="AH17" s="16"/>
    </row>
    <row r="18" ht="112.5" customHeight="1">
      <c r="A18" s="7"/>
      <c r="B18" s="21"/>
      <c r="C18" s="7"/>
      <c r="D18" s="7"/>
      <c r="E18" s="9"/>
      <c r="F18" s="11"/>
      <c r="G18" s="23"/>
      <c r="H18" s="7"/>
      <c r="I18" s="7"/>
      <c r="J18" s="12"/>
      <c r="K18" s="12"/>
      <c r="L18" s="7"/>
      <c r="M18" s="23"/>
      <c r="N18" s="23"/>
      <c r="O18" s="16"/>
      <c r="P18" s="16"/>
      <c r="Q18" s="21"/>
      <c r="R18" s="21"/>
      <c r="S18" s="21"/>
      <c r="T18" s="21"/>
      <c r="U18" s="16"/>
      <c r="V18" s="16"/>
      <c r="W18" s="7"/>
      <c r="X18" s="7"/>
      <c r="Y18" s="16"/>
      <c r="Z18" s="16"/>
      <c r="AA18" s="9"/>
      <c r="AB18" s="9"/>
      <c r="AC18" s="9"/>
      <c r="AD18" s="9"/>
      <c r="AE18" s="9"/>
      <c r="AF18" s="9"/>
      <c r="AG18" s="9"/>
      <c r="AH18" s="16"/>
    </row>
    <row r="19" ht="112.5" customHeight="1">
      <c r="A19" s="7"/>
      <c r="B19" s="21"/>
      <c r="C19" s="7"/>
      <c r="D19" s="7"/>
      <c r="E19" s="9"/>
      <c r="F19" s="12"/>
      <c r="G19" s="24"/>
      <c r="H19" s="16"/>
      <c r="I19" s="9"/>
      <c r="J19" s="12"/>
      <c r="K19" s="12"/>
      <c r="L19" s="7"/>
      <c r="M19" s="24"/>
      <c r="N19" s="11"/>
      <c r="O19" s="16"/>
      <c r="P19" s="16"/>
      <c r="Q19" s="16"/>
      <c r="R19" s="16"/>
      <c r="S19" s="16"/>
      <c r="T19" s="16"/>
      <c r="U19" s="16"/>
      <c r="V19" s="16"/>
      <c r="W19" s="7"/>
      <c r="X19" s="7"/>
      <c r="Y19" s="16"/>
      <c r="Z19" s="16"/>
      <c r="AA19" s="9"/>
      <c r="AB19" s="9"/>
      <c r="AC19" s="9"/>
      <c r="AD19" s="9"/>
      <c r="AE19" s="9"/>
      <c r="AF19" s="9"/>
      <c r="AG19" s="9"/>
      <c r="AH19" s="16"/>
    </row>
    <row r="20" ht="112.5" customHeight="1">
      <c r="A20" s="7"/>
      <c r="B20" s="21"/>
      <c r="C20" s="7"/>
      <c r="D20" s="7"/>
      <c r="E20" s="9"/>
      <c r="F20" s="21"/>
      <c r="G20" s="23"/>
      <c r="H20" s="7"/>
      <c r="I20" s="7"/>
      <c r="J20" s="21"/>
      <c r="K20" s="21"/>
      <c r="L20" s="7"/>
      <c r="M20" s="24"/>
      <c r="N20" s="11"/>
      <c r="O20" s="16"/>
      <c r="P20" s="16"/>
      <c r="Q20" s="16"/>
      <c r="R20" s="16"/>
      <c r="S20" s="16"/>
      <c r="T20" s="16"/>
      <c r="U20" s="16"/>
      <c r="V20" s="16"/>
      <c r="W20" s="7"/>
      <c r="X20" s="7"/>
      <c r="Y20" s="16"/>
      <c r="Z20" s="16"/>
      <c r="AA20" s="9"/>
      <c r="AB20" s="9"/>
      <c r="AC20" s="9"/>
      <c r="AD20" s="9"/>
      <c r="AE20" s="9"/>
      <c r="AF20" s="9"/>
      <c r="AG20" s="9"/>
      <c r="AH20" s="16"/>
    </row>
    <row r="21" ht="112.5" customHeight="1">
      <c r="A21" s="7"/>
      <c r="B21" s="21"/>
      <c r="C21" s="7"/>
      <c r="D21" s="7"/>
      <c r="E21" s="9"/>
      <c r="F21" s="21"/>
      <c r="G21" s="23"/>
      <c r="H21" s="7"/>
      <c r="I21" s="7"/>
      <c r="J21" s="21"/>
      <c r="K21" s="21"/>
      <c r="L21" s="7"/>
      <c r="M21" s="21"/>
      <c r="N21" s="11"/>
      <c r="O21" s="16"/>
      <c r="P21" s="16"/>
      <c r="Q21" s="16"/>
      <c r="R21" s="16"/>
      <c r="S21" s="16"/>
      <c r="T21" s="16"/>
      <c r="U21" s="16"/>
      <c r="V21" s="16"/>
      <c r="W21" s="7"/>
      <c r="X21" s="7"/>
      <c r="Y21" s="16"/>
      <c r="Z21" s="16"/>
      <c r="AA21" s="9"/>
      <c r="AB21" s="9"/>
      <c r="AC21" s="9"/>
      <c r="AD21" s="9"/>
      <c r="AE21" s="9"/>
      <c r="AF21" s="9"/>
      <c r="AG21" s="9"/>
      <c r="AH21" s="16"/>
    </row>
    <row r="22" ht="112.5" customHeight="1">
      <c r="A22" s="7"/>
      <c r="B22" s="21"/>
      <c r="C22" s="7"/>
      <c r="D22" s="7"/>
      <c r="E22" s="9"/>
      <c r="F22" s="21"/>
      <c r="G22" s="23"/>
      <c r="H22" s="7"/>
      <c r="I22" s="7"/>
      <c r="J22" s="21"/>
      <c r="K22" s="21"/>
      <c r="L22" s="7"/>
      <c r="M22" s="21"/>
      <c r="N22" s="24"/>
      <c r="O22" s="16"/>
      <c r="P22" s="16"/>
      <c r="Q22" s="16"/>
      <c r="R22" s="16"/>
      <c r="S22" s="16"/>
      <c r="T22" s="16"/>
      <c r="U22" s="16"/>
      <c r="V22" s="16"/>
      <c r="W22" s="7"/>
      <c r="X22" s="7"/>
      <c r="Y22" s="16"/>
      <c r="Z22" s="16"/>
      <c r="AA22" s="9"/>
      <c r="AB22" s="9"/>
      <c r="AC22" s="9"/>
      <c r="AD22" s="9"/>
      <c r="AE22" s="9"/>
      <c r="AF22" s="9"/>
      <c r="AG22" s="9"/>
      <c r="AH22" s="16"/>
    </row>
    <row r="23" ht="112.5" customHeight="1">
      <c r="A23" s="7"/>
      <c r="B23" s="21"/>
      <c r="C23" s="7"/>
      <c r="D23" s="7"/>
      <c r="E23" s="9"/>
      <c r="F23" s="21"/>
      <c r="G23" s="23"/>
      <c r="H23" s="7"/>
      <c r="I23" s="7"/>
      <c r="J23" s="21"/>
      <c r="K23" s="21"/>
      <c r="L23" s="7"/>
      <c r="M23" s="21"/>
      <c r="N23" s="24"/>
      <c r="O23" s="16"/>
      <c r="P23" s="16"/>
      <c r="Q23" s="16"/>
      <c r="R23" s="16"/>
      <c r="S23" s="16"/>
      <c r="T23" s="16"/>
      <c r="U23" s="16"/>
      <c r="V23" s="16"/>
      <c r="W23" s="7"/>
      <c r="X23" s="7"/>
      <c r="Y23" s="16"/>
      <c r="Z23" s="16"/>
      <c r="AA23" s="9"/>
      <c r="AB23" s="9"/>
      <c r="AC23" s="9"/>
      <c r="AD23" s="9"/>
      <c r="AE23" s="9"/>
      <c r="AF23" s="9"/>
      <c r="AG23" s="9"/>
      <c r="AH23" s="16"/>
    </row>
    <row r="24" ht="112.5" customHeight="1">
      <c r="A24" s="7"/>
      <c r="B24" s="21"/>
      <c r="C24" s="9"/>
      <c r="D24" s="7"/>
      <c r="E24" s="9"/>
      <c r="F24" s="21"/>
      <c r="G24" s="23"/>
      <c r="H24" s="7"/>
      <c r="I24" s="7"/>
      <c r="J24" s="21"/>
      <c r="K24" s="21"/>
      <c r="L24" s="7"/>
      <c r="M24" s="21"/>
      <c r="N24" s="21"/>
      <c r="O24" s="16"/>
      <c r="P24" s="16"/>
      <c r="Q24" s="16"/>
      <c r="R24" s="16"/>
      <c r="S24" s="16"/>
      <c r="T24" s="16"/>
      <c r="U24" s="16"/>
      <c r="V24" s="16"/>
      <c r="W24" s="7"/>
      <c r="X24" s="7"/>
      <c r="Y24" s="16"/>
      <c r="Z24" s="16"/>
      <c r="AA24" s="9"/>
      <c r="AB24" s="9"/>
      <c r="AC24" s="9"/>
      <c r="AD24" s="9"/>
      <c r="AE24" s="9"/>
      <c r="AF24" s="9"/>
      <c r="AG24" s="9"/>
      <c r="AH24" s="16"/>
    </row>
    <row r="25" ht="112.5" customHeight="1">
      <c r="A25" s="7"/>
      <c r="B25" s="21"/>
      <c r="C25" s="9"/>
      <c r="D25" s="7"/>
      <c r="E25" s="9"/>
      <c r="F25" s="23"/>
      <c r="G25" s="23"/>
      <c r="H25" s="16"/>
      <c r="I25" s="16"/>
      <c r="J25" s="23"/>
      <c r="K25" s="23"/>
      <c r="L25" s="16"/>
      <c r="M25" s="23"/>
      <c r="N25" s="23"/>
      <c r="O25" s="16"/>
      <c r="P25" s="16"/>
      <c r="Q25" s="16"/>
      <c r="R25" s="16"/>
      <c r="S25" s="16"/>
      <c r="T25" s="16"/>
      <c r="U25" s="16"/>
      <c r="V25" s="16"/>
      <c r="W25" s="7"/>
      <c r="X25" s="16"/>
      <c r="Y25" s="16"/>
      <c r="Z25" s="16"/>
      <c r="AA25" s="9"/>
      <c r="AB25" s="9"/>
      <c r="AC25" s="9"/>
      <c r="AD25" s="9"/>
      <c r="AE25" s="9"/>
      <c r="AF25" s="9"/>
      <c r="AG25" s="9"/>
      <c r="AH25" s="16"/>
    </row>
    <row r="26" ht="112.5" customHeight="1">
      <c r="A26" s="7"/>
      <c r="B26" s="21"/>
      <c r="C26" s="7"/>
      <c r="D26" s="7"/>
      <c r="E26" s="9"/>
      <c r="F26" s="12"/>
      <c r="G26" s="24"/>
      <c r="H26" s="24"/>
      <c r="I26" s="9"/>
      <c r="J26" s="12"/>
      <c r="K26" s="12"/>
      <c r="L26" s="7"/>
      <c r="M26" s="23"/>
      <c r="N26" s="23"/>
      <c r="O26" s="16"/>
      <c r="P26" s="16"/>
      <c r="Q26" s="16"/>
      <c r="R26" s="16"/>
      <c r="S26" s="16"/>
      <c r="T26" s="16"/>
      <c r="U26" s="16"/>
      <c r="V26" s="16"/>
      <c r="W26" s="7"/>
      <c r="X26" s="7"/>
      <c r="Y26" s="16"/>
      <c r="Z26" s="16"/>
      <c r="AA26" s="9"/>
      <c r="AB26" s="9"/>
      <c r="AC26" s="9"/>
      <c r="AD26" s="9"/>
      <c r="AE26" s="9"/>
      <c r="AF26" s="9"/>
      <c r="AG26" s="9"/>
      <c r="AH26" s="16"/>
    </row>
    <row r="27" ht="112.5" customHeight="1">
      <c r="A27" s="7"/>
      <c r="B27" s="29"/>
      <c r="C27" s="16"/>
      <c r="D27" s="7"/>
      <c r="E27" s="9"/>
      <c r="F27" s="21"/>
      <c r="G27" s="23"/>
      <c r="H27" s="16"/>
      <c r="I27" s="7"/>
      <c r="J27" s="21"/>
      <c r="K27" s="21"/>
      <c r="L27" s="16"/>
      <c r="M27" s="23"/>
      <c r="N27" s="23"/>
      <c r="O27" s="16"/>
      <c r="P27" s="16"/>
      <c r="Q27" s="16"/>
      <c r="R27" s="16"/>
      <c r="S27" s="16"/>
      <c r="T27" s="16"/>
      <c r="U27" s="16"/>
      <c r="V27" s="16"/>
      <c r="W27" s="7"/>
      <c r="X27" s="7"/>
      <c r="Y27" s="16"/>
      <c r="Z27" s="16"/>
      <c r="AA27" s="9"/>
      <c r="AB27" s="9"/>
      <c r="AC27" s="9"/>
      <c r="AD27" s="9"/>
      <c r="AE27" s="9"/>
      <c r="AF27" s="9"/>
      <c r="AG27" s="9"/>
      <c r="AH27" s="16"/>
    </row>
    <row r="28" ht="112.5" customHeight="1">
      <c r="A28" s="7"/>
      <c r="B28" s="21"/>
      <c r="C28" s="16"/>
      <c r="D28" s="7"/>
      <c r="E28" s="9"/>
      <c r="F28" s="21"/>
      <c r="G28" s="21"/>
      <c r="H28" s="7"/>
      <c r="I28" s="7"/>
      <c r="J28" s="21"/>
      <c r="K28" s="21"/>
      <c r="L28" s="16"/>
      <c r="M28" s="23"/>
      <c r="N28" s="23"/>
      <c r="O28" s="16"/>
      <c r="P28" s="16"/>
      <c r="Q28" s="16"/>
      <c r="R28" s="16"/>
      <c r="S28" s="16"/>
      <c r="T28" s="16"/>
      <c r="U28" s="16"/>
      <c r="V28" s="16"/>
      <c r="W28" s="7"/>
      <c r="X28" s="7"/>
      <c r="Y28" s="16"/>
      <c r="Z28" s="16"/>
      <c r="AA28" s="9"/>
      <c r="AB28" s="9"/>
      <c r="AC28" s="9"/>
      <c r="AD28" s="9"/>
      <c r="AE28" s="9"/>
      <c r="AF28" s="9"/>
      <c r="AG28" s="9"/>
      <c r="AH28" s="16"/>
    </row>
    <row r="29" ht="112.5" customHeight="1">
      <c r="A29" s="7"/>
      <c r="B29" s="21"/>
      <c r="C29" s="16"/>
      <c r="D29" s="7"/>
      <c r="E29" s="9"/>
      <c r="F29" s="21"/>
      <c r="G29" s="21"/>
      <c r="H29" s="7"/>
      <c r="I29" s="7"/>
      <c r="J29" s="29"/>
      <c r="K29" s="21"/>
      <c r="L29" s="16"/>
      <c r="M29" s="23"/>
      <c r="N29" s="23"/>
      <c r="O29" s="16"/>
      <c r="P29" s="16"/>
      <c r="Q29" s="16"/>
      <c r="R29" s="16"/>
      <c r="S29" s="16"/>
      <c r="T29" s="16"/>
      <c r="U29" s="16"/>
      <c r="V29" s="16"/>
      <c r="W29" s="7"/>
      <c r="X29" s="7"/>
      <c r="Y29" s="16"/>
      <c r="Z29" s="16"/>
      <c r="AA29" s="9"/>
      <c r="AB29" s="9"/>
      <c r="AC29" s="9"/>
      <c r="AD29" s="9"/>
      <c r="AE29" s="9"/>
      <c r="AF29" s="9"/>
      <c r="AG29" s="9"/>
      <c r="AH29" s="16"/>
    </row>
    <row r="30" ht="112.5" customHeight="1">
      <c r="A30" s="7"/>
      <c r="B30" s="21"/>
      <c r="C30" s="16"/>
      <c r="D30" s="7"/>
      <c r="E30" s="9"/>
      <c r="F30" s="21"/>
      <c r="G30" s="21"/>
      <c r="H30" s="7"/>
      <c r="I30" s="7"/>
      <c r="J30" s="21"/>
      <c r="K30" s="21"/>
      <c r="L30" s="7"/>
      <c r="M30" s="23"/>
      <c r="N30" s="23"/>
      <c r="O30" s="16"/>
      <c r="P30" s="16"/>
      <c r="Q30" s="16"/>
      <c r="R30" s="16"/>
      <c r="S30" s="16"/>
      <c r="T30" s="16"/>
      <c r="U30" s="16"/>
      <c r="V30" s="16"/>
      <c r="W30" s="7"/>
      <c r="X30" s="7"/>
      <c r="Y30" s="16"/>
      <c r="Z30" s="16"/>
      <c r="AA30" s="9"/>
      <c r="AB30" s="9"/>
      <c r="AC30" s="9"/>
      <c r="AD30" s="9"/>
      <c r="AE30" s="9"/>
      <c r="AF30" s="9"/>
      <c r="AG30" s="9"/>
      <c r="AH30" s="16"/>
    </row>
    <row r="31" ht="112.5" customHeight="1">
      <c r="A31" s="7"/>
      <c r="B31" s="21"/>
      <c r="C31" s="16"/>
      <c r="D31" s="7"/>
      <c r="E31" s="9"/>
      <c r="F31" s="12"/>
      <c r="G31" s="12"/>
      <c r="H31" s="9"/>
      <c r="I31" s="9"/>
      <c r="J31" s="12"/>
      <c r="K31" s="12"/>
      <c r="L31" s="7"/>
      <c r="M31" s="23"/>
      <c r="N31" s="23"/>
      <c r="O31" s="16"/>
      <c r="P31" s="16"/>
      <c r="Q31" s="16"/>
      <c r="R31" s="16"/>
      <c r="S31" s="16"/>
      <c r="T31" s="16"/>
      <c r="U31" s="16"/>
      <c r="V31" s="16"/>
      <c r="W31" s="7"/>
      <c r="X31" s="7"/>
      <c r="Y31" s="16"/>
      <c r="Z31" s="16"/>
      <c r="AA31" s="9"/>
      <c r="AB31" s="9"/>
      <c r="AC31" s="9"/>
      <c r="AD31" s="9"/>
      <c r="AE31" s="9"/>
      <c r="AF31" s="9"/>
      <c r="AG31" s="9"/>
      <c r="AH31" s="16"/>
    </row>
    <row r="32" ht="112.5" customHeight="1">
      <c r="A32" s="7"/>
      <c r="B32" s="21"/>
      <c r="C32" s="7"/>
      <c r="D32" s="7"/>
      <c r="E32" s="9"/>
      <c r="F32" s="21"/>
      <c r="G32" s="21"/>
      <c r="H32" s="7"/>
      <c r="I32" s="7"/>
      <c r="J32" s="21"/>
      <c r="K32" s="21"/>
      <c r="L32" s="7"/>
      <c r="M32" s="23"/>
      <c r="N32" s="23"/>
      <c r="O32" s="16"/>
      <c r="P32" s="16"/>
      <c r="Q32" s="16"/>
      <c r="R32" s="16"/>
      <c r="S32" s="16"/>
      <c r="T32" s="16"/>
      <c r="U32" s="16"/>
      <c r="V32" s="16"/>
      <c r="W32" s="7"/>
      <c r="X32" s="7"/>
      <c r="Y32" s="16"/>
      <c r="Z32" s="16"/>
      <c r="AA32" s="9"/>
      <c r="AB32" s="9"/>
      <c r="AC32" s="9"/>
      <c r="AD32" s="9"/>
      <c r="AE32" s="9"/>
      <c r="AF32" s="9"/>
      <c r="AG32" s="9"/>
      <c r="AH32" s="16"/>
    </row>
    <row r="33" ht="112.5" customHeight="1">
      <c r="A33" s="7"/>
      <c r="B33" s="21"/>
      <c r="C33" s="16"/>
      <c r="D33" s="7"/>
      <c r="E33" s="9"/>
      <c r="F33" s="11"/>
      <c r="G33" s="21"/>
      <c r="H33" s="7"/>
      <c r="I33" s="7"/>
      <c r="J33" s="11"/>
      <c r="K33" s="11"/>
      <c r="L33" s="7"/>
      <c r="M33" s="23"/>
      <c r="N33" s="23"/>
      <c r="O33" s="16"/>
      <c r="P33" s="16"/>
      <c r="Q33" s="16"/>
      <c r="R33" s="16"/>
      <c r="S33" s="16"/>
      <c r="T33" s="16"/>
      <c r="U33" s="16"/>
      <c r="V33" s="16"/>
      <c r="W33" s="7"/>
      <c r="X33" s="7"/>
      <c r="Y33" s="16"/>
      <c r="Z33" s="16"/>
      <c r="AA33" s="9"/>
      <c r="AB33" s="9"/>
      <c r="AC33" s="9"/>
      <c r="AD33" s="9"/>
      <c r="AE33" s="9"/>
      <c r="AF33" s="9"/>
      <c r="AG33" s="9"/>
      <c r="AH33" s="16"/>
    </row>
    <row r="34" ht="112.5" customHeight="1">
      <c r="A34" s="7"/>
      <c r="B34" s="21"/>
      <c r="C34" s="16"/>
      <c r="D34" s="7"/>
      <c r="E34" s="9"/>
      <c r="F34" s="24"/>
      <c r="G34" s="24"/>
      <c r="H34" s="24"/>
      <c r="I34" s="24"/>
      <c r="J34" s="24"/>
      <c r="K34" s="24"/>
      <c r="L34" s="16"/>
      <c r="M34" s="23"/>
      <c r="N34" s="23"/>
      <c r="O34" s="16"/>
      <c r="P34" s="16"/>
      <c r="Q34" s="16"/>
      <c r="R34" s="16"/>
      <c r="S34" s="16"/>
      <c r="T34" s="16"/>
      <c r="U34" s="16"/>
      <c r="V34" s="16"/>
      <c r="W34" s="7"/>
      <c r="X34" s="7"/>
      <c r="Y34" s="16"/>
      <c r="Z34" s="16"/>
      <c r="AA34" s="9"/>
      <c r="AB34" s="9"/>
      <c r="AC34" s="9"/>
      <c r="AD34" s="9"/>
      <c r="AE34" s="9"/>
      <c r="AF34" s="9"/>
      <c r="AG34" s="9"/>
      <c r="AH34" s="16"/>
    </row>
    <row r="35" ht="112.5" customHeight="1">
      <c r="A35" s="7"/>
      <c r="B35" s="21"/>
      <c r="C35" s="16"/>
      <c r="D35" s="7"/>
      <c r="E35" s="9"/>
      <c r="F35" s="21"/>
      <c r="G35" s="23"/>
      <c r="H35" s="7"/>
      <c r="I35" s="7"/>
      <c r="J35" s="21"/>
      <c r="K35" s="21"/>
      <c r="L35" s="16"/>
      <c r="M35" s="23"/>
      <c r="N35" s="23"/>
      <c r="O35" s="16"/>
      <c r="P35" s="16"/>
      <c r="Q35" s="16"/>
      <c r="R35" s="16"/>
      <c r="S35" s="16"/>
      <c r="T35" s="16"/>
      <c r="U35" s="16"/>
      <c r="V35" s="16"/>
      <c r="W35" s="7"/>
      <c r="X35" s="7"/>
      <c r="Y35" s="16"/>
      <c r="Z35" s="16"/>
      <c r="AA35" s="9"/>
      <c r="AB35" s="9"/>
      <c r="AC35" s="9"/>
      <c r="AD35" s="9"/>
      <c r="AE35" s="9"/>
      <c r="AF35" s="9"/>
      <c r="AG35" s="9"/>
      <c r="AH35" s="16"/>
    </row>
    <row r="36" ht="112.5" customHeight="1">
      <c r="A36" s="7"/>
      <c r="B36" s="21"/>
      <c r="C36" s="16"/>
      <c r="D36" s="7"/>
      <c r="E36" s="9"/>
      <c r="F36" s="23"/>
      <c r="G36" s="23"/>
      <c r="H36" s="16"/>
      <c r="I36" s="16"/>
      <c r="J36" s="23"/>
      <c r="K36" s="23"/>
      <c r="L36" s="16"/>
      <c r="M36" s="23"/>
      <c r="N36" s="23"/>
      <c r="O36" s="16"/>
      <c r="P36" s="16"/>
      <c r="Q36" s="16"/>
      <c r="R36" s="16"/>
      <c r="S36" s="16"/>
      <c r="T36" s="16"/>
      <c r="U36" s="16"/>
      <c r="V36" s="16"/>
      <c r="W36" s="7"/>
      <c r="X36" s="16"/>
      <c r="Y36" s="16"/>
      <c r="Z36" s="16"/>
      <c r="AA36" s="9"/>
      <c r="AB36" s="9"/>
      <c r="AC36" s="9"/>
      <c r="AD36" s="9"/>
      <c r="AE36" s="9"/>
      <c r="AF36" s="9"/>
      <c r="AG36" s="9"/>
      <c r="AH36" s="16"/>
    </row>
    <row r="37" ht="112.5" customHeight="1">
      <c r="A37" s="7"/>
      <c r="B37" s="21"/>
      <c r="C37" s="16"/>
      <c r="D37" s="7"/>
      <c r="E37" s="9"/>
      <c r="F37" s="21"/>
      <c r="G37" s="21"/>
      <c r="H37" s="7"/>
      <c r="I37" s="7"/>
      <c r="J37" s="21"/>
      <c r="K37" s="21"/>
      <c r="L37" s="7"/>
      <c r="M37" s="21"/>
      <c r="N37" s="21"/>
      <c r="O37" s="16"/>
      <c r="P37" s="16"/>
      <c r="Q37" s="16"/>
      <c r="R37" s="16"/>
      <c r="S37" s="16"/>
      <c r="T37" s="16"/>
      <c r="U37" s="16"/>
      <c r="V37" s="16"/>
      <c r="W37" s="7"/>
      <c r="X37" s="7"/>
      <c r="Y37" s="16"/>
      <c r="Z37" s="16"/>
      <c r="AA37" s="9"/>
      <c r="AB37" s="9"/>
      <c r="AC37" s="9"/>
      <c r="AD37" s="9"/>
      <c r="AE37" s="9"/>
      <c r="AF37" s="9"/>
      <c r="AG37" s="9"/>
      <c r="AH37" s="16"/>
    </row>
    <row r="38" ht="112.5" customHeight="1">
      <c r="A38" s="7"/>
      <c r="B38" s="21"/>
      <c r="C38" s="16"/>
      <c r="D38" s="7"/>
      <c r="E38" s="9"/>
      <c r="F38" s="21"/>
      <c r="G38" s="21"/>
      <c r="H38" s="7"/>
      <c r="I38" s="7"/>
      <c r="J38" s="21"/>
      <c r="K38" s="21"/>
      <c r="L38" s="16"/>
      <c r="M38" s="23"/>
      <c r="N38" s="23"/>
      <c r="O38" s="16"/>
      <c r="P38" s="16"/>
      <c r="Q38" s="16"/>
      <c r="R38" s="16"/>
      <c r="S38" s="16"/>
      <c r="T38" s="16"/>
      <c r="U38" s="16"/>
      <c r="V38" s="16"/>
      <c r="W38" s="7"/>
      <c r="X38" s="7"/>
      <c r="Y38" s="16"/>
      <c r="Z38" s="16"/>
      <c r="AA38" s="9"/>
      <c r="AB38" s="9"/>
      <c r="AC38" s="9"/>
      <c r="AD38" s="9"/>
      <c r="AE38" s="9"/>
      <c r="AF38" s="9"/>
      <c r="AG38" s="9"/>
      <c r="AH38" s="16"/>
    </row>
    <row r="39" ht="112.5" customHeight="1">
      <c r="A39" s="7"/>
      <c r="B39" s="21"/>
      <c r="C39" s="16"/>
      <c r="D39" s="7"/>
      <c r="E39" s="9"/>
      <c r="F39" s="21"/>
      <c r="G39" s="23"/>
      <c r="H39" s="16"/>
      <c r="I39" s="16"/>
      <c r="J39" s="23"/>
      <c r="K39" s="23"/>
      <c r="L39" s="16"/>
      <c r="M39" s="23"/>
      <c r="N39" s="23"/>
      <c r="O39" s="16"/>
      <c r="P39" s="16"/>
      <c r="Q39" s="16"/>
      <c r="R39" s="16"/>
      <c r="S39" s="16"/>
      <c r="T39" s="16"/>
      <c r="U39" s="16"/>
      <c r="V39" s="16"/>
      <c r="W39" s="7"/>
      <c r="X39" s="7"/>
      <c r="Y39" s="16"/>
      <c r="Z39" s="16"/>
      <c r="AA39" s="9"/>
      <c r="AB39" s="9"/>
      <c r="AC39" s="9"/>
      <c r="AD39" s="9"/>
      <c r="AE39" s="9"/>
      <c r="AF39" s="9"/>
      <c r="AG39" s="9"/>
      <c r="AH39" s="16"/>
    </row>
    <row r="40" ht="112.5" customHeight="1">
      <c r="A40" s="7"/>
      <c r="B40" s="21"/>
      <c r="C40" s="16"/>
      <c r="D40" s="7"/>
      <c r="E40" s="9"/>
      <c r="F40" s="21"/>
      <c r="G40" s="23"/>
      <c r="H40" s="16"/>
      <c r="I40" s="16"/>
      <c r="J40" s="23"/>
      <c r="K40" s="23"/>
      <c r="L40" s="16"/>
      <c r="M40" s="23"/>
      <c r="N40" s="23"/>
      <c r="O40" s="16"/>
      <c r="P40" s="16"/>
      <c r="Q40" s="16"/>
      <c r="R40" s="16"/>
      <c r="S40" s="16"/>
      <c r="T40" s="16"/>
      <c r="U40" s="16"/>
      <c r="V40" s="16"/>
      <c r="W40" s="7"/>
      <c r="X40" s="7"/>
      <c r="Y40" s="16"/>
      <c r="Z40" s="16"/>
      <c r="AA40" s="9"/>
      <c r="AB40" s="9"/>
      <c r="AC40" s="9"/>
      <c r="AD40" s="9"/>
      <c r="AE40" s="9"/>
      <c r="AF40" s="9"/>
      <c r="AG40" s="9"/>
      <c r="AH40" s="16"/>
    </row>
    <row r="41" ht="112.5" customHeight="1">
      <c r="A41" s="7"/>
      <c r="B41" s="21"/>
      <c r="C41" s="16"/>
      <c r="D41" s="7"/>
      <c r="E41" s="9"/>
      <c r="F41" s="21"/>
      <c r="G41" s="23"/>
      <c r="H41" s="16"/>
      <c r="I41" s="16"/>
      <c r="J41" s="23"/>
      <c r="K41" s="23"/>
      <c r="L41" s="16"/>
      <c r="M41" s="23"/>
      <c r="N41" s="23"/>
      <c r="O41" s="16"/>
      <c r="P41" s="16"/>
      <c r="Q41" s="16"/>
      <c r="R41" s="16"/>
      <c r="S41" s="16"/>
      <c r="T41" s="16"/>
      <c r="U41" s="16"/>
      <c r="V41" s="16"/>
      <c r="W41" s="7"/>
      <c r="X41" s="7"/>
      <c r="Y41" s="16"/>
      <c r="Z41" s="16"/>
      <c r="AA41" s="9"/>
      <c r="AB41" s="9"/>
      <c r="AC41" s="9"/>
      <c r="AD41" s="9"/>
      <c r="AE41" s="9"/>
      <c r="AF41" s="9"/>
      <c r="AG41" s="9"/>
      <c r="AH41" s="16"/>
    </row>
    <row r="42" ht="112.5" customHeight="1">
      <c r="A42" s="7"/>
      <c r="B42" s="21"/>
      <c r="C42" s="16"/>
      <c r="D42" s="7"/>
      <c r="E42" s="9"/>
      <c r="F42" s="21"/>
      <c r="G42" s="23"/>
      <c r="H42" s="16"/>
      <c r="I42" s="16"/>
      <c r="J42" s="23"/>
      <c r="K42" s="23"/>
      <c r="L42" s="16"/>
      <c r="M42" s="23"/>
      <c r="N42" s="23"/>
      <c r="O42" s="16"/>
      <c r="P42" s="16"/>
      <c r="Q42" s="16"/>
      <c r="R42" s="16"/>
      <c r="S42" s="16"/>
      <c r="T42" s="16"/>
      <c r="U42" s="16"/>
      <c r="V42" s="16"/>
      <c r="W42" s="7"/>
      <c r="X42" s="7"/>
      <c r="Y42" s="16"/>
      <c r="Z42" s="16"/>
      <c r="AA42" s="9"/>
      <c r="AB42" s="9"/>
      <c r="AC42" s="9"/>
      <c r="AD42" s="9"/>
      <c r="AE42" s="9"/>
      <c r="AF42" s="9"/>
      <c r="AG42" s="9"/>
      <c r="AH42" s="16"/>
    </row>
    <row r="43" ht="112.5" customHeight="1">
      <c r="A43" s="7"/>
      <c r="B43" s="21"/>
      <c r="C43" s="16"/>
      <c r="D43" s="7"/>
      <c r="E43" s="9"/>
      <c r="F43" s="21"/>
      <c r="G43" s="23"/>
      <c r="H43" s="16"/>
      <c r="I43" s="16"/>
      <c r="J43" s="23"/>
      <c r="K43" s="23"/>
      <c r="L43" s="16"/>
      <c r="M43" s="23"/>
      <c r="N43" s="23"/>
      <c r="O43" s="16"/>
      <c r="P43" s="16"/>
      <c r="Q43" s="16"/>
      <c r="R43" s="16"/>
      <c r="S43" s="16"/>
      <c r="T43" s="16"/>
      <c r="U43" s="16"/>
      <c r="V43" s="16"/>
      <c r="W43" s="7"/>
      <c r="X43" s="7"/>
      <c r="Y43" s="16"/>
      <c r="Z43" s="16"/>
      <c r="AA43" s="9"/>
      <c r="AB43" s="9"/>
      <c r="AC43" s="9"/>
      <c r="AD43" s="9"/>
      <c r="AE43" s="9"/>
      <c r="AF43" s="9"/>
      <c r="AG43" s="9"/>
      <c r="AH43" s="16"/>
    </row>
    <row r="44" ht="112.5" customHeight="1">
      <c r="A44" s="7"/>
      <c r="B44" s="21"/>
      <c r="C44" s="16"/>
      <c r="D44" s="7"/>
      <c r="E44" s="9"/>
      <c r="F44" s="21"/>
      <c r="G44" s="23"/>
      <c r="H44" s="7"/>
      <c r="I44" s="7"/>
      <c r="J44" s="21"/>
      <c r="K44" s="21"/>
      <c r="L44" s="7"/>
      <c r="M44" s="21"/>
      <c r="N44" s="21"/>
      <c r="O44" s="16"/>
      <c r="P44" s="16"/>
      <c r="Q44" s="16"/>
      <c r="R44" s="16"/>
      <c r="S44" s="16"/>
      <c r="T44" s="16"/>
      <c r="U44" s="16"/>
      <c r="V44" s="16"/>
      <c r="W44" s="7"/>
      <c r="X44" s="7"/>
      <c r="Y44" s="16"/>
      <c r="Z44" s="16"/>
      <c r="AA44" s="9"/>
      <c r="AB44" s="9"/>
      <c r="AC44" s="9"/>
      <c r="AD44" s="9"/>
      <c r="AE44" s="9"/>
      <c r="AF44" s="9"/>
      <c r="AG44" s="9"/>
      <c r="AH44" s="16"/>
    </row>
    <row r="45" ht="112.5" customHeight="1">
      <c r="A45" s="7"/>
      <c r="B45" s="21"/>
      <c r="C45" s="16"/>
      <c r="D45" s="7"/>
      <c r="E45" s="9"/>
      <c r="F45" s="21"/>
      <c r="G45" s="21"/>
      <c r="H45" s="7"/>
      <c r="I45" s="7"/>
      <c r="J45" s="21"/>
      <c r="K45" s="21"/>
      <c r="L45" s="16"/>
      <c r="M45" s="23"/>
      <c r="N45" s="23"/>
      <c r="O45" s="16"/>
      <c r="P45" s="16"/>
      <c r="Q45" s="16"/>
      <c r="R45" s="16"/>
      <c r="S45" s="16"/>
      <c r="T45" s="16"/>
      <c r="U45" s="16"/>
      <c r="V45" s="16"/>
      <c r="W45" s="7"/>
      <c r="X45" s="7"/>
      <c r="Y45" s="16"/>
      <c r="Z45" s="16"/>
      <c r="AA45" s="9"/>
      <c r="AB45" s="9"/>
      <c r="AC45" s="9"/>
      <c r="AD45" s="9"/>
      <c r="AE45" s="9"/>
      <c r="AF45" s="9"/>
      <c r="AG45" s="9"/>
      <c r="AH45" s="16"/>
    </row>
    <row r="46" ht="112.5" customHeight="1">
      <c r="A46" s="7"/>
      <c r="B46" s="21"/>
      <c r="C46" s="16"/>
      <c r="D46" s="7"/>
      <c r="E46" s="9"/>
      <c r="F46" s="21"/>
      <c r="G46" s="21"/>
      <c r="H46" s="7"/>
      <c r="I46" s="7"/>
      <c r="J46" s="21"/>
      <c r="K46" s="29"/>
      <c r="L46" s="16"/>
      <c r="M46" s="23"/>
      <c r="N46" s="23"/>
      <c r="O46" s="16"/>
      <c r="P46" s="16"/>
      <c r="Q46" s="16"/>
      <c r="R46" s="16"/>
      <c r="S46" s="16"/>
      <c r="T46" s="16"/>
      <c r="U46" s="16"/>
      <c r="V46" s="16"/>
      <c r="W46" s="7"/>
      <c r="X46" s="7"/>
      <c r="Y46" s="16"/>
      <c r="Z46" s="16"/>
      <c r="AA46" s="9"/>
      <c r="AB46" s="9"/>
      <c r="AC46" s="9"/>
      <c r="AD46" s="9"/>
      <c r="AE46" s="9"/>
      <c r="AF46" s="9"/>
      <c r="AG46" s="9"/>
      <c r="AH46" s="16"/>
    </row>
    <row r="47" ht="112.5" customHeight="1">
      <c r="A47" s="7"/>
      <c r="B47" s="21"/>
      <c r="C47" s="16"/>
      <c r="D47" s="7"/>
      <c r="E47" s="9"/>
      <c r="F47" s="21"/>
      <c r="G47" s="21"/>
      <c r="H47" s="7"/>
      <c r="I47" s="7"/>
      <c r="J47" s="21"/>
      <c r="K47" s="29"/>
      <c r="L47" s="16"/>
      <c r="M47" s="23"/>
      <c r="N47" s="23"/>
      <c r="O47" s="16"/>
      <c r="P47" s="16"/>
      <c r="Q47" s="16"/>
      <c r="R47" s="16"/>
      <c r="S47" s="16"/>
      <c r="T47" s="16"/>
      <c r="U47" s="16"/>
      <c r="V47" s="16"/>
      <c r="W47" s="7"/>
      <c r="X47" s="7"/>
      <c r="Y47" s="16"/>
      <c r="Z47" s="16"/>
      <c r="AA47" s="9"/>
      <c r="AB47" s="9"/>
      <c r="AC47" s="9"/>
      <c r="AD47" s="9"/>
      <c r="AE47" s="9"/>
      <c r="AF47" s="9"/>
      <c r="AG47" s="9"/>
      <c r="AH47" s="16"/>
    </row>
    <row r="48" ht="112.5" customHeight="1">
      <c r="A48" s="7"/>
      <c r="B48" s="21"/>
      <c r="C48" s="16"/>
      <c r="D48" s="7"/>
      <c r="E48" s="9"/>
      <c r="F48" s="21"/>
      <c r="G48" s="21"/>
      <c r="H48" s="7"/>
      <c r="I48" s="7"/>
      <c r="J48" s="21"/>
      <c r="K48" s="29"/>
      <c r="L48" s="16"/>
      <c r="M48" s="23"/>
      <c r="N48" s="23"/>
      <c r="O48" s="16"/>
      <c r="P48" s="16"/>
      <c r="Q48" s="16"/>
      <c r="R48" s="16"/>
      <c r="S48" s="16"/>
      <c r="T48" s="16"/>
      <c r="U48" s="16"/>
      <c r="V48" s="16"/>
      <c r="W48" s="7"/>
      <c r="X48" s="7"/>
      <c r="Y48" s="16"/>
      <c r="Z48" s="16"/>
      <c r="AA48" s="9"/>
      <c r="AB48" s="9"/>
      <c r="AC48" s="9"/>
      <c r="AD48" s="9"/>
      <c r="AE48" s="9"/>
      <c r="AF48" s="9"/>
      <c r="AG48" s="9"/>
      <c r="AH48" s="16"/>
    </row>
    <row r="49" ht="112.5" customHeight="1">
      <c r="A49" s="7"/>
      <c r="B49" s="21"/>
      <c r="C49" s="16"/>
      <c r="D49" s="7"/>
      <c r="E49" s="9"/>
      <c r="F49" s="21"/>
      <c r="G49" s="21"/>
      <c r="H49" s="7"/>
      <c r="I49" s="7"/>
      <c r="J49" s="21"/>
      <c r="K49" s="29"/>
      <c r="L49" s="16"/>
      <c r="M49" s="23"/>
      <c r="N49" s="23"/>
      <c r="O49" s="16"/>
      <c r="P49" s="16"/>
      <c r="Q49" s="16"/>
      <c r="R49" s="16"/>
      <c r="S49" s="16"/>
      <c r="T49" s="16"/>
      <c r="U49" s="16"/>
      <c r="V49" s="16"/>
      <c r="W49" s="7"/>
      <c r="X49" s="7"/>
      <c r="Y49" s="16"/>
      <c r="Z49" s="16"/>
      <c r="AA49" s="9"/>
      <c r="AB49" s="9"/>
      <c r="AC49" s="9"/>
      <c r="AD49" s="9"/>
      <c r="AE49" s="9"/>
      <c r="AF49" s="9"/>
      <c r="AG49" s="9"/>
      <c r="AH49" s="16"/>
    </row>
    <row r="50" ht="112.5" customHeight="1">
      <c r="A50" s="7"/>
      <c r="B50" s="21"/>
      <c r="C50" s="16"/>
      <c r="D50" s="7"/>
      <c r="E50" s="9"/>
      <c r="F50" s="21"/>
      <c r="G50" s="21"/>
      <c r="H50" s="7"/>
      <c r="I50" s="7"/>
      <c r="J50" s="21"/>
      <c r="K50" s="29"/>
      <c r="L50" s="16"/>
      <c r="M50" s="23"/>
      <c r="N50" s="23"/>
      <c r="O50" s="16"/>
      <c r="P50" s="16"/>
      <c r="Q50" s="16"/>
      <c r="R50" s="16"/>
      <c r="S50" s="16"/>
      <c r="T50" s="16"/>
      <c r="U50" s="16"/>
      <c r="V50" s="16"/>
      <c r="W50" s="7"/>
      <c r="X50" s="7"/>
      <c r="Y50" s="16"/>
      <c r="Z50" s="16"/>
      <c r="AA50" s="9"/>
      <c r="AB50" s="9"/>
      <c r="AC50" s="9"/>
      <c r="AD50" s="9"/>
      <c r="AE50" s="9"/>
      <c r="AF50" s="9"/>
      <c r="AG50" s="9"/>
      <c r="AH50" s="16"/>
    </row>
    <row r="51" ht="112.5" customHeight="1">
      <c r="A51" s="7"/>
      <c r="B51" s="21"/>
      <c r="C51" s="16"/>
      <c r="D51" s="7"/>
      <c r="E51" s="9"/>
      <c r="F51" s="21"/>
      <c r="G51" s="21"/>
      <c r="H51" s="7"/>
      <c r="I51" s="7"/>
      <c r="J51" s="21"/>
      <c r="K51" s="29"/>
      <c r="L51" s="7"/>
      <c r="M51" s="21"/>
      <c r="N51" s="21"/>
      <c r="O51" s="16"/>
      <c r="P51" s="16"/>
      <c r="Q51" s="16"/>
      <c r="R51" s="16"/>
      <c r="S51" s="16"/>
      <c r="T51" s="16"/>
      <c r="U51" s="16"/>
      <c r="V51" s="16"/>
      <c r="W51" s="7"/>
      <c r="X51" s="7"/>
      <c r="Y51" s="16"/>
      <c r="Z51" s="16"/>
      <c r="AA51" s="9"/>
      <c r="AB51" s="9"/>
      <c r="AC51" s="9"/>
      <c r="AD51" s="9"/>
      <c r="AE51" s="9"/>
      <c r="AF51" s="9"/>
      <c r="AG51" s="9"/>
      <c r="AH51" s="16"/>
    </row>
    <row r="52" ht="112.5" customHeight="1">
      <c r="A52" s="7"/>
      <c r="B52" s="21"/>
      <c r="C52" s="16"/>
      <c r="D52" s="7"/>
      <c r="E52" s="9"/>
      <c r="F52" s="21"/>
      <c r="G52" s="21"/>
      <c r="H52" s="7"/>
      <c r="I52" s="7"/>
      <c r="J52" s="21"/>
      <c r="K52" s="29"/>
      <c r="L52" s="16"/>
      <c r="M52" s="23"/>
      <c r="N52" s="23"/>
      <c r="O52" s="16"/>
      <c r="P52" s="16"/>
      <c r="Q52" s="16"/>
      <c r="R52" s="16"/>
      <c r="S52" s="16"/>
      <c r="T52" s="16"/>
      <c r="U52" s="16"/>
      <c r="V52" s="16"/>
      <c r="W52" s="7"/>
      <c r="X52" s="7"/>
      <c r="Y52" s="16"/>
      <c r="Z52" s="16"/>
      <c r="AA52" s="9"/>
      <c r="AB52" s="9"/>
      <c r="AC52" s="9"/>
      <c r="AD52" s="9"/>
      <c r="AE52" s="9"/>
      <c r="AF52" s="9"/>
      <c r="AG52" s="9"/>
      <c r="AH52" s="16"/>
    </row>
    <row r="53" ht="112.5" customHeight="1">
      <c r="A53" s="7"/>
      <c r="B53" s="21"/>
      <c r="C53" s="16"/>
      <c r="D53" s="7"/>
      <c r="E53" s="9"/>
      <c r="F53" s="21"/>
      <c r="G53" s="21"/>
      <c r="H53" s="7"/>
      <c r="I53" s="7"/>
      <c r="J53" s="21"/>
      <c r="K53" s="29"/>
      <c r="L53" s="16"/>
      <c r="M53" s="23"/>
      <c r="N53" s="23"/>
      <c r="O53" s="16"/>
      <c r="P53" s="16"/>
      <c r="Q53" s="16"/>
      <c r="R53" s="16"/>
      <c r="S53" s="16"/>
      <c r="T53" s="16"/>
      <c r="U53" s="16"/>
      <c r="V53" s="16"/>
      <c r="W53" s="7"/>
      <c r="X53" s="7"/>
      <c r="Y53" s="16"/>
      <c r="Z53" s="16"/>
      <c r="AA53" s="9"/>
      <c r="AB53" s="9"/>
      <c r="AC53" s="9"/>
      <c r="AD53" s="9"/>
      <c r="AE53" s="9"/>
      <c r="AF53" s="9"/>
      <c r="AG53" s="9"/>
      <c r="AH53" s="16"/>
    </row>
    <row r="54" ht="112.5" customHeight="1">
      <c r="A54" s="7"/>
      <c r="B54" s="21"/>
      <c r="C54" s="16"/>
      <c r="D54" s="7"/>
      <c r="E54" s="9"/>
      <c r="F54" s="21"/>
      <c r="G54" s="21"/>
      <c r="H54" s="7"/>
      <c r="I54" s="7"/>
      <c r="J54" s="21"/>
      <c r="K54" s="29"/>
      <c r="L54" s="16"/>
      <c r="M54" s="23"/>
      <c r="N54" s="23"/>
      <c r="O54" s="16"/>
      <c r="P54" s="16"/>
      <c r="Q54" s="16"/>
      <c r="R54" s="16"/>
      <c r="S54" s="16"/>
      <c r="T54" s="16"/>
      <c r="U54" s="16"/>
      <c r="V54" s="16"/>
      <c r="W54" s="7"/>
      <c r="X54" s="7"/>
      <c r="Y54" s="16"/>
      <c r="Z54" s="16"/>
      <c r="AA54" s="9"/>
      <c r="AB54" s="9"/>
      <c r="AC54" s="9"/>
      <c r="AD54" s="9"/>
      <c r="AE54" s="9"/>
      <c r="AF54" s="9"/>
      <c r="AG54" s="9"/>
      <c r="AH54" s="16"/>
    </row>
    <row r="55" ht="112.5" customHeight="1">
      <c r="A55" s="7"/>
      <c r="B55" s="21"/>
      <c r="C55" s="16"/>
      <c r="D55" s="7"/>
      <c r="E55" s="9"/>
      <c r="F55" s="21"/>
      <c r="G55" s="21"/>
      <c r="H55" s="7"/>
      <c r="I55" s="7"/>
      <c r="J55" s="21"/>
      <c r="K55" s="29"/>
      <c r="L55" s="16"/>
      <c r="M55" s="23"/>
      <c r="N55" s="23"/>
      <c r="O55" s="16"/>
      <c r="P55" s="16"/>
      <c r="Q55" s="16"/>
      <c r="R55" s="16"/>
      <c r="S55" s="16"/>
      <c r="T55" s="16"/>
      <c r="U55" s="16"/>
      <c r="V55" s="16"/>
      <c r="W55" s="7"/>
      <c r="X55" s="7"/>
      <c r="Y55" s="16"/>
      <c r="Z55" s="16"/>
      <c r="AA55" s="9"/>
      <c r="AB55" s="9"/>
      <c r="AC55" s="9"/>
      <c r="AD55" s="9"/>
      <c r="AE55" s="9"/>
      <c r="AF55" s="9"/>
      <c r="AG55" s="9"/>
      <c r="AH55" s="16"/>
    </row>
    <row r="56" ht="112.5" customHeight="1">
      <c r="A56" s="7"/>
      <c r="B56" s="21"/>
      <c r="C56" s="16"/>
      <c r="D56" s="7"/>
      <c r="E56" s="9"/>
      <c r="F56" s="21"/>
      <c r="G56" s="21"/>
      <c r="H56" s="7"/>
      <c r="I56" s="7"/>
      <c r="J56" s="21"/>
      <c r="K56" s="29"/>
      <c r="L56" s="16"/>
      <c r="M56" s="23"/>
      <c r="N56" s="23"/>
      <c r="O56" s="16"/>
      <c r="P56" s="16"/>
      <c r="Q56" s="16"/>
      <c r="R56" s="16"/>
      <c r="S56" s="16"/>
      <c r="T56" s="16"/>
      <c r="U56" s="16"/>
      <c r="V56" s="16"/>
      <c r="W56" s="7"/>
      <c r="X56" s="7"/>
      <c r="Y56" s="16"/>
      <c r="Z56" s="16"/>
      <c r="AA56" s="9"/>
      <c r="AB56" s="9"/>
      <c r="AC56" s="9"/>
      <c r="AD56" s="9"/>
      <c r="AE56" s="9"/>
      <c r="AF56" s="9"/>
      <c r="AG56" s="9"/>
      <c r="AH56" s="16"/>
    </row>
    <row r="57" ht="112.5" customHeight="1">
      <c r="A57" s="7"/>
      <c r="B57" s="21"/>
      <c r="C57" s="16"/>
      <c r="D57" s="7"/>
      <c r="E57" s="9"/>
      <c r="F57" s="21"/>
      <c r="G57" s="21"/>
      <c r="H57" s="7"/>
      <c r="I57" s="7"/>
      <c r="J57" s="21"/>
      <c r="K57" s="29"/>
      <c r="L57" s="16"/>
      <c r="M57" s="23"/>
      <c r="N57" s="23"/>
      <c r="O57" s="16"/>
      <c r="P57" s="16"/>
      <c r="Q57" s="16"/>
      <c r="R57" s="16"/>
      <c r="S57" s="16"/>
      <c r="T57" s="16"/>
      <c r="U57" s="16"/>
      <c r="V57" s="16"/>
      <c r="W57" s="7"/>
      <c r="X57" s="7"/>
      <c r="Y57" s="16"/>
      <c r="Z57" s="16"/>
      <c r="AA57" s="9"/>
      <c r="AB57" s="9"/>
      <c r="AC57" s="9"/>
      <c r="AD57" s="9"/>
      <c r="AE57" s="9"/>
      <c r="AF57" s="9"/>
      <c r="AG57" s="9"/>
      <c r="AH57" s="16"/>
    </row>
    <row r="58" ht="112.5" customHeight="1">
      <c r="A58" s="7"/>
      <c r="B58" s="21"/>
      <c r="C58" s="16"/>
      <c r="D58" s="7"/>
      <c r="E58" s="9"/>
      <c r="F58" s="21"/>
      <c r="G58" s="21"/>
      <c r="H58" s="7"/>
      <c r="I58" s="7"/>
      <c r="J58" s="21"/>
      <c r="K58" s="21"/>
      <c r="L58" s="7"/>
      <c r="M58" s="21"/>
      <c r="N58" s="21"/>
      <c r="O58" s="16"/>
      <c r="P58" s="16"/>
      <c r="Q58" s="16"/>
      <c r="R58" s="16"/>
      <c r="S58" s="16"/>
      <c r="T58" s="16"/>
      <c r="U58" s="16"/>
      <c r="V58" s="16"/>
      <c r="W58" s="7"/>
      <c r="X58" s="7"/>
      <c r="Y58" s="16"/>
      <c r="Z58" s="16"/>
      <c r="AA58" s="9"/>
      <c r="AB58" s="9"/>
      <c r="AC58" s="9"/>
      <c r="AD58" s="9"/>
      <c r="AE58" s="9"/>
      <c r="AF58" s="9"/>
      <c r="AG58" s="9"/>
      <c r="AH58" s="16"/>
    </row>
    <row r="59" ht="112.5" customHeight="1">
      <c r="A59" s="7"/>
      <c r="B59" s="21"/>
      <c r="C59" s="16"/>
      <c r="D59" s="7"/>
      <c r="E59" s="9"/>
      <c r="F59" s="21"/>
      <c r="G59" s="21"/>
      <c r="H59" s="7"/>
      <c r="I59" s="7"/>
      <c r="J59" s="21"/>
      <c r="K59" s="21"/>
      <c r="L59" s="16"/>
      <c r="M59" s="23"/>
      <c r="N59" s="23"/>
      <c r="O59" s="16"/>
      <c r="P59" s="16"/>
      <c r="Q59" s="16"/>
      <c r="R59" s="16"/>
      <c r="S59" s="16"/>
      <c r="T59" s="16"/>
      <c r="U59" s="16"/>
      <c r="V59" s="16"/>
      <c r="W59" s="7"/>
      <c r="X59" s="7"/>
      <c r="Y59" s="16"/>
      <c r="Z59" s="16"/>
      <c r="AA59" s="9"/>
      <c r="AB59" s="9"/>
      <c r="AC59" s="9"/>
      <c r="AD59" s="9"/>
      <c r="AE59" s="9"/>
      <c r="AF59" s="9"/>
      <c r="AG59" s="9"/>
      <c r="AH59" s="16"/>
    </row>
    <row r="60" ht="112.5" customHeight="1">
      <c r="A60" s="7"/>
      <c r="B60" s="21"/>
      <c r="C60" s="16"/>
      <c r="D60" s="7"/>
      <c r="E60" s="9"/>
      <c r="F60" s="21"/>
      <c r="G60" s="23"/>
      <c r="H60" s="16"/>
      <c r="I60" s="16"/>
      <c r="J60" s="23"/>
      <c r="K60" s="23"/>
      <c r="L60" s="16"/>
      <c r="M60" s="23"/>
      <c r="N60" s="23"/>
      <c r="O60" s="16"/>
      <c r="P60" s="16"/>
      <c r="Q60" s="16"/>
      <c r="R60" s="16"/>
      <c r="S60" s="16"/>
      <c r="T60" s="16"/>
      <c r="U60" s="16"/>
      <c r="V60" s="16"/>
      <c r="W60" s="7"/>
      <c r="X60" s="16"/>
      <c r="Y60" s="16"/>
      <c r="Z60" s="16"/>
      <c r="AA60" s="9"/>
      <c r="AB60" s="9"/>
      <c r="AC60" s="9"/>
      <c r="AD60" s="9"/>
      <c r="AE60" s="9"/>
      <c r="AF60" s="9"/>
      <c r="AG60" s="9"/>
      <c r="AH60" s="16"/>
    </row>
    <row r="61" ht="112.5" customHeight="1">
      <c r="A61" s="7"/>
      <c r="B61" s="21"/>
      <c r="C61" s="16"/>
      <c r="D61" s="7"/>
      <c r="E61" s="9"/>
      <c r="F61" s="21"/>
      <c r="G61" s="23"/>
      <c r="H61" s="16"/>
      <c r="I61" s="16"/>
      <c r="J61" s="23"/>
      <c r="K61" s="23"/>
      <c r="L61" s="16"/>
      <c r="M61" s="23"/>
      <c r="N61" s="23"/>
      <c r="O61" s="16"/>
      <c r="P61" s="16"/>
      <c r="Q61" s="16"/>
      <c r="R61" s="16"/>
      <c r="S61" s="16"/>
      <c r="T61" s="16"/>
      <c r="U61" s="16"/>
      <c r="V61" s="16"/>
      <c r="W61" s="7"/>
      <c r="X61" s="16"/>
      <c r="Y61" s="16"/>
      <c r="Z61" s="16"/>
      <c r="AA61" s="9"/>
      <c r="AB61" s="9"/>
      <c r="AC61" s="9"/>
      <c r="AD61" s="9"/>
      <c r="AE61" s="9"/>
      <c r="AF61" s="9"/>
      <c r="AG61" s="9"/>
      <c r="AH61" s="16"/>
    </row>
    <row r="62" ht="112.5" customHeight="1">
      <c r="A62" s="7"/>
      <c r="B62" s="21"/>
      <c r="C62" s="16"/>
      <c r="D62" s="7"/>
      <c r="E62" s="9"/>
      <c r="F62" s="21"/>
      <c r="G62" s="23"/>
      <c r="H62" s="16"/>
      <c r="I62" s="16"/>
      <c r="J62" s="23"/>
      <c r="K62" s="23"/>
      <c r="L62" s="16"/>
      <c r="M62" s="23"/>
      <c r="N62" s="23"/>
      <c r="O62" s="16"/>
      <c r="P62" s="16"/>
      <c r="Q62" s="16"/>
      <c r="R62" s="16"/>
      <c r="S62" s="16"/>
      <c r="T62" s="16"/>
      <c r="U62" s="16"/>
      <c r="V62" s="16"/>
      <c r="W62" s="7"/>
      <c r="X62" s="16"/>
      <c r="Y62" s="16"/>
      <c r="Z62" s="16"/>
      <c r="AA62" s="9"/>
      <c r="AB62" s="9"/>
      <c r="AC62" s="9"/>
      <c r="AD62" s="9"/>
      <c r="AE62" s="9"/>
      <c r="AF62" s="9"/>
      <c r="AG62" s="9"/>
      <c r="AH62" s="16"/>
    </row>
    <row r="63" ht="112.5" customHeight="1">
      <c r="A63" s="7"/>
      <c r="B63" s="21"/>
      <c r="C63" s="16"/>
      <c r="D63" s="7"/>
      <c r="E63" s="9"/>
      <c r="F63" s="21"/>
      <c r="G63" s="23"/>
      <c r="H63" s="16"/>
      <c r="I63" s="16"/>
      <c r="J63" s="23"/>
      <c r="K63" s="23"/>
      <c r="L63" s="16"/>
      <c r="M63" s="23"/>
      <c r="N63" s="23"/>
      <c r="O63" s="16"/>
      <c r="P63" s="16"/>
      <c r="Q63" s="16"/>
      <c r="R63" s="16"/>
      <c r="S63" s="16"/>
      <c r="T63" s="16"/>
      <c r="U63" s="16"/>
      <c r="V63" s="16"/>
      <c r="W63" s="7"/>
      <c r="X63" s="16"/>
      <c r="Y63" s="16"/>
      <c r="Z63" s="16"/>
      <c r="AA63" s="9"/>
      <c r="AB63" s="9"/>
      <c r="AC63" s="9"/>
      <c r="AD63" s="9"/>
      <c r="AE63" s="9"/>
      <c r="AF63" s="9"/>
      <c r="AG63" s="9"/>
      <c r="AH63" s="16"/>
    </row>
    <row r="64" ht="112.5" customHeight="1">
      <c r="A64" s="7"/>
      <c r="B64" s="21"/>
      <c r="C64" s="16"/>
      <c r="D64" s="7"/>
      <c r="E64" s="9"/>
      <c r="F64" s="21"/>
      <c r="G64" s="23"/>
      <c r="H64" s="16"/>
      <c r="I64" s="16"/>
      <c r="J64" s="23"/>
      <c r="K64" s="23"/>
      <c r="L64" s="16"/>
      <c r="M64" s="23"/>
      <c r="N64" s="23"/>
      <c r="O64" s="16"/>
      <c r="P64" s="16"/>
      <c r="Q64" s="16"/>
      <c r="R64" s="16"/>
      <c r="S64" s="16"/>
      <c r="T64" s="16"/>
      <c r="U64" s="16"/>
      <c r="V64" s="16"/>
      <c r="W64" s="7"/>
      <c r="X64" s="16"/>
      <c r="Y64" s="16"/>
      <c r="Z64" s="16"/>
      <c r="AA64" s="9"/>
      <c r="AB64" s="9"/>
      <c r="AC64" s="9"/>
      <c r="AD64" s="9"/>
      <c r="AE64" s="9"/>
      <c r="AF64" s="9"/>
      <c r="AG64" s="9"/>
      <c r="AH64" s="16"/>
    </row>
    <row r="65" ht="112.5" customHeight="1">
      <c r="A65" s="7"/>
      <c r="B65" s="21"/>
      <c r="C65" s="16"/>
      <c r="D65" s="7"/>
      <c r="E65" s="9"/>
      <c r="F65" s="23"/>
      <c r="G65" s="23"/>
      <c r="H65" s="16"/>
      <c r="I65" s="16"/>
      <c r="J65" s="23"/>
      <c r="K65" s="23"/>
      <c r="L65" s="16"/>
      <c r="M65" s="23"/>
      <c r="N65" s="23"/>
      <c r="O65" s="16"/>
      <c r="P65" s="16"/>
      <c r="Q65" s="16"/>
      <c r="R65" s="16"/>
      <c r="S65" s="16"/>
      <c r="T65" s="16"/>
      <c r="U65" s="16"/>
      <c r="V65" s="16"/>
      <c r="W65" s="7"/>
      <c r="X65" s="16"/>
      <c r="Y65" s="16"/>
      <c r="Z65" s="16"/>
      <c r="AA65" s="9"/>
      <c r="AB65" s="9"/>
      <c r="AC65" s="9"/>
      <c r="AD65" s="9"/>
      <c r="AE65" s="9"/>
      <c r="AF65" s="9"/>
      <c r="AG65" s="9"/>
      <c r="AH65" s="16"/>
    </row>
  </sheetData>
  <customSheetViews>
    <customSheetView guid="{AD02D9AF-84DF-4472-87DB-D4F872D29C70}" filter="1" showAutoFilter="1">
      <autoFilter ref="$A$1:$Y$65">
        <filterColumn colId="3">
          <filters/>
        </filterColumn>
      </autoFilter>
    </customSheetView>
    <customSheetView guid="{C5BCDD25-3F63-494B-A8B7-55C217AE16AC}" filter="1" showAutoFilter="1">
      <autoFilter ref="$A$1:$Y$65">
        <filterColumn colId="3">
          <filters/>
        </filterColumn>
      </autoFilter>
    </customSheetView>
    <customSheetView guid="{B8E0823A-815E-4456-84B7-56A7406429AD}" filter="1" showAutoFilter="1">
      <autoFilter ref="$A$1:$Y$65">
        <filterColumn colId="3">
          <filters/>
        </filterColumn>
        <filterColumn colId="2">
          <filters blank="1">
            <filter val="Identificar"/>
          </filters>
        </filterColumn>
      </autoFilter>
    </customSheetView>
    <customSheetView guid="{5DD37C8B-40AA-4DD6-A4A1-DF87707A6335}" filter="1" showAutoFilter="1">
      <autoFilter ref="$A$1:$Y$65">
        <filterColumn colId="3">
          <filters/>
        </filterColumn>
      </autoFilter>
    </customSheetView>
    <customSheetView guid="{CAF788A1-0855-443D-842C-A960619ECEDB}" filter="1" showAutoFilter="1">
      <autoFilter ref="$A$1:$AA$65">
        <filterColumn colId="3">
          <filters/>
        </filterColumn>
      </autoFilter>
    </customSheetView>
    <customSheetView guid="{F7D8D8DF-EA0B-4D92-98EA-9D072F5308A2}" filter="1" showAutoFilter="1">
      <autoFilter ref="$A$1:$W$14">
        <filterColumn colId="0">
          <filters blank="1">
            <filter val="M4-NyO-39b"/>
            <filter val="M4-G-3b"/>
            <filter val="M4-NyO-58a"/>
          </filters>
        </filterColumn>
      </autoFilter>
    </customSheetView>
    <customSheetView guid="{CAE5798C-0140-4553-8021-1CD0BA01DC32}" filter="1" showAutoFilter="1">
      <autoFilter ref="$A$1:$Y$65"/>
    </customSheetView>
    <customSheetView guid="{7F4D68DD-06DA-4F64-8545-091F763A2B44}" filter="1" showAutoFilter="1">
      <autoFilter ref="$A$1:$Y$65">
        <filterColumn colId="3">
          <filters/>
        </filterColumn>
      </autoFilter>
    </customSheetView>
    <customSheetView guid="{6DEF08F6-1443-4317-AB3D-38CE65DE757D}" filter="1" showAutoFilter="1">
      <autoFilter ref="$A$1:$Y$65"/>
    </customSheetView>
    <customSheetView guid="{ADABA35B-67BF-4D45-BB9A-D0F6FCA32E10}" filter="1" showAutoFilter="1">
      <autoFilter ref="$A$1:$Y$65">
        <filterColumn colId="3">
          <filters/>
        </filterColumn>
      </autoFilter>
    </customSheetView>
    <customSheetView guid="{66197423-1044-4A3C-AAF6-02BD56ED9D6A}" filter="1" showAutoFilter="1">
      <autoFilter ref="$A$1:$Y$65">
        <filterColumn colId="3">
          <filters/>
        </filterColumn>
      </autoFilter>
    </customSheetView>
    <customSheetView guid="{82B21417-660A-469C-8269-274BC01EAF40}" filter="1" showAutoFilter="1">
      <autoFilter ref="$A$1:$Y$65">
        <filterColumn colId="3">
          <filters>
            <filter val="No hacer"/>
          </filters>
        </filterColumn>
        <filterColumn colId="23">
          <filters/>
        </filterColumn>
      </autoFilter>
    </customSheetView>
    <customSheetView guid="{1B193723-3810-4141-BBAC-92AB8CFA00ED}" filter="1" showAutoFilter="1">
      <autoFilter ref="$A$1:$AA$65">
        <filterColumn colId="3">
          <filters/>
        </filterColumn>
      </autoFilter>
    </customSheetView>
    <customSheetView guid="{A99E953A-B2DB-45EF-A3F2-FA5D66F2D5F9}" filter="1" showAutoFilter="1">
      <autoFilter ref="$A$1:$X$65">
        <filterColumn colId="5">
          <filters/>
        </filterColumn>
      </autoFilter>
    </customSheetView>
    <customSheetView guid="{685AE70D-7909-4E7A-B2B2-4AAE770A5243}" filter="1" showAutoFilter="1">
      <autoFilter ref="$A$1:$Y$65">
        <filterColumn colId="23">
          <filters/>
        </filterColumn>
      </autoFilter>
    </customSheetView>
    <customSheetView guid="{9302B128-AA4D-4743-BE48-F18E77423C05}" filter="1" showAutoFilter="1">
      <autoFilter ref="$A$1:$Y$65"/>
    </customSheetView>
    <customSheetView guid="{6AAE5640-BC18-493B-875F-957D7FEC8B76}" filter="1" showAutoFilter="1">
      <autoFilter ref="$A$1:$Y$65">
        <filterColumn colId="3">
          <filters/>
        </filterColumn>
        <filterColumn colId="2">
          <filters blank="1">
            <filter val="Identificar"/>
          </filters>
        </filterColumn>
      </autoFilter>
    </customSheetView>
    <customSheetView guid="{15A34149-1443-42FA-AAF5-1A697E48633B}" filter="1" showAutoFilter="1">
      <autoFilter ref="$A$1:$Y$65">
        <filterColumn colId="3">
          <filters/>
        </filterColumn>
      </autoFilter>
    </customSheetView>
    <customSheetView guid="{91F52347-E1F1-45A8-9435-E8AB2BE65EF9}" filter="1" showAutoFilter="1">
      <autoFilter ref="$D$1:$D$65"/>
    </customSheetView>
    <customSheetView guid="{A06694F5-0FD1-4096-AB62-48A1040EC745}" filter="1" showAutoFilter="1">
      <autoFilter ref="$A$1:$Y$65">
        <filterColumn colId="3">
          <filters/>
        </filterColumn>
      </autoFilter>
    </customSheetView>
    <customSheetView guid="{E6568B2C-1FA3-402A-AD66-D7D04E44C11C}" filter="1" showAutoFilter="1">
      <autoFilter ref="$A$1:$Y$65">
        <filterColumn colId="3">
          <filters blank="1"/>
        </filterColumn>
        <filterColumn colId="0">
          <customFilters>
            <customFilter val="*MyM-12*"/>
          </customFilters>
        </filterColumn>
      </autoFilter>
    </customSheetView>
    <customSheetView guid="{9CED88CC-8503-41A3-8E5E-CB4575F72F1F}" filter="1" showAutoFilter="1">
      <autoFilter ref="$A$1:$Y$65">
        <filterColumn colId="3">
          <filters/>
        </filterColumn>
      </autoFilter>
    </customSheetView>
    <customSheetView guid="{7975290D-4EA1-4F49-B686-05C31E90BFDB}" filter="1" showAutoFilter="1">
      <autoFilter ref="$A$1:$Y$65">
        <filterColumn colId="3">
          <filters/>
        </filterColumn>
      </autoFilter>
    </customSheetView>
    <customSheetView guid="{09A55687-49F4-41A5-8EEF-FCAA668C3E55}" filter="1" showAutoFilter="1">
      <autoFilter ref="$A$1:$Y$65">
        <filterColumn colId="3">
          <filters/>
        </filterColumn>
      </autoFilter>
    </customSheetView>
    <customSheetView guid="{52537B86-344D-4C66-8891-B3E25BC600E3}" filter="1" showAutoFilter="1">
      <autoFilter ref="$A$1:$Y$65">
        <filterColumn colId="3">
          <filters/>
        </filterColumn>
      </autoFilter>
    </customSheetView>
    <customSheetView guid="{6B615EA3-B390-47E5-873B-D3CE51A8B71A}" filter="1" showAutoFilter="1">
      <autoFilter ref="$A$1:$Y$65">
        <filterColumn colId="3">
          <filters/>
        </filterColumn>
        <filterColumn colId="11">
          <filters/>
        </filterColumn>
      </autoFilter>
    </customSheetView>
    <customSheetView guid="{E68189B9-3313-4325-B1F4-CBA10643BD4E}" filter="1" showAutoFilter="1">
      <autoFilter ref="$A$1:$Y$65">
        <filterColumn colId="3">
          <filters/>
        </filterColumn>
      </autoFilter>
    </customSheetView>
    <customSheetView guid="{F1D3AB3E-990B-486A-9EC3-CC9D9EF3608D}" filter="1" showAutoFilter="1">
      <autoFilter ref="$J$1:$J$14">
        <filterColumn colId="0">
          <filters/>
        </filterColumn>
      </autoFilter>
    </customSheetView>
    <customSheetView guid="{FBF8B192-5981-4377-84CA-39C645825890}" filter="1" showAutoFilter="1">
      <autoFilter ref="$A$1:$Y$65">
        <filterColumn colId="2">
          <filters blank="1">
            <filter val="Identificar"/>
          </filters>
        </filterColumn>
        <filterColumn colId="3">
          <filters/>
        </filterColumn>
        <filterColumn colId="11">
          <filters/>
        </filterColumn>
      </autoFilter>
    </customSheetView>
    <customSheetView guid="{085D4823-55D9-41CC-BCDB-209D1B8A9CEE}" filter="1" showAutoFilter="1">
      <autoFilter ref="$A$1:$AA$65">
        <filterColumn colId="3">
          <filters/>
        </filterColumn>
      </autoFilter>
    </customSheetView>
    <customSheetView guid="{872FBB95-1C48-45CA-9411-A74595652398}" filter="1" showAutoFilter="1">
      <autoFilter ref="$A$1:$Y$65"/>
    </customSheetView>
    <customSheetView guid="{9EAF3EBA-1B28-4DD9-8771-ED3BF7663872}" filter="1" showAutoFilter="1">
      <autoFilter ref="$A$1:$Y$65"/>
    </customSheetView>
    <customSheetView guid="{63541D28-0D48-4ABF-9ABF-FD933936F6A3}" filter="1" showAutoFilter="1">
      <autoFilter ref="$B$1:$J$14"/>
    </customSheetView>
    <customSheetView guid="{1B22876A-766C-4406-BDE9-897B2BAFD0DD}" filter="1" showAutoFilter="1">
      <autoFilter ref="$A$1:$Y$65">
        <filterColumn colId="23">
          <filters/>
        </filterColumn>
      </autoFilter>
    </customSheetView>
    <customSheetView guid="{016C9612-5FE6-40B5-B39B-B71169B45741}" filter="1" showAutoFilter="1">
      <autoFilter ref="$A$1:$AA$65">
        <filterColumn colId="3">
          <filters/>
        </filterColumn>
        <filterColumn colId="11">
          <filters blank="1"/>
        </filterColumn>
      </autoFilter>
    </customSheetView>
    <customSheetView guid="{69CDCABF-F3ED-423C-ABDB-5D89F209965B}" filter="1" showAutoFilter="1">
      <autoFilter ref="$A$1:$AA$65">
        <filterColumn colId="3">
          <filters/>
        </filterColumn>
        <filterColumn colId="11">
          <filters/>
        </filterColumn>
      </autoFilter>
    </customSheetView>
    <customSheetView guid="{7E22E235-075D-4E9F-9CBC-099B5804166E}" filter="1" showAutoFilter="1">
      <autoFilter ref="$A$1:$Y$65">
        <filterColumn colId="3">
          <filters/>
        </filterColumn>
      </autoFilter>
    </customSheetView>
    <customSheetView guid="{9DC344FA-05DA-4746-A8D3-7C7ADB127D04}" filter="1" showAutoFilter="1">
      <autoFilter ref="$A$1:$Y$65">
        <filterColumn colId="3">
          <filters blank="1"/>
        </filterColumn>
        <filterColumn colId="0">
          <customFilters>
            <customFilter val="M5-G*"/>
          </customFilters>
        </filterColumn>
      </autoFilter>
    </customSheetView>
    <customSheetView guid="{B7758CD6-AF24-460E-BD7A-6DA16DB144C1}" filter="1" showAutoFilter="1">
      <autoFilter ref="$A$1:$Y$65">
        <filterColumn colId="23">
          <filters/>
        </filterColumn>
      </autoFilter>
    </customSheetView>
    <customSheetView guid="{16D02BB5-B085-48EB-BAA6-6B1E0814559C}" filter="1" showAutoFilter="1">
      <autoFilter ref="$A$1:$Y$65"/>
    </customSheetView>
    <customSheetView guid="{F361324A-3F0A-4272-8B45-9672B66BB8BD}" filter="1" showAutoFilter="1">
      <autoFilter ref="$A$1:$Y$65">
        <filterColumn colId="3">
          <filters/>
        </filterColumn>
      </autoFilter>
    </customSheetView>
    <customSheetView guid="{91489454-B9E7-430B-AB59-3F29038B42AC}" filter="1" showAutoFilter="1">
      <autoFilter ref="$A$1:$Y$65">
        <filterColumn colId="24">
          <filters blank="1">
            <filter val="Números y operaciones"/>
          </filters>
        </filterColumn>
        <filterColumn colId="23">
          <filters/>
        </filterColumn>
        <filterColumn colId="13">
          <filters blank="1"/>
        </filterColumn>
      </autoFilter>
    </customSheetView>
    <customSheetView guid="{D1127245-5CDA-4532-B072-A57982DB5384}" filter="1" showAutoFilter="1">
      <autoFilter ref="$A$1:$Y$65">
        <filterColumn colId="3">
          <filters/>
        </filterColumn>
      </autoFilter>
    </customSheetView>
    <customSheetView guid="{06F0E1CF-4D07-4C29-A1EA-8E013356D7A0}" filter="1" showAutoFilter="1">
      <autoFilter ref="$B$1:$P$65"/>
    </customSheetView>
    <customSheetView guid="{D8BD833F-7C3D-4F9F-B9C9-5DCECCFE40EF}" filter="1" showAutoFilter="1">
      <autoFilter ref="$A$1:$AA$65">
        <filterColumn colId="3">
          <filters/>
        </filterColumn>
        <filterColumn colId="11">
          <filters blank="1"/>
        </filterColumn>
      </autoFilter>
    </customSheetView>
    <customSheetView guid="{48B47D82-2A1C-47A9-91F2-33B83AD92BC1}" filter="1" showAutoFilter="1">
      <autoFilter ref="$A$1:$Y$65">
        <filterColumn colId="3">
          <filters/>
        </filterColumn>
      </autoFilter>
    </customSheetView>
    <customSheetView guid="{02B73CF7-4E58-4F64-9DDF-4F9DA209A51F}" filter="1" showAutoFilter="1">
      <autoFilter ref="$A$1:$Y$65">
        <filterColumn colId="3">
          <filters/>
        </filterColumn>
        <filterColumn colId="2">
          <filters blank="1">
            <filter val="Identificar"/>
          </filters>
        </filterColumn>
      </autoFilter>
    </customSheetView>
    <customSheetView guid="{EDE58996-6E6D-4756-9010-F06B257C288B}" filter="1" showAutoFilter="1">
      <autoFilter ref="$A$1:$AA$65">
        <filterColumn colId="3">
          <filters/>
        </filterColumn>
        <filterColumn colId="11">
          <filters blank="1"/>
        </filterColumn>
      </autoFilter>
    </customSheetView>
    <customSheetView guid="{53273DF8-2F56-4F1B-9894-2137D90E6214}" filter="1" showAutoFilter="1">
      <autoFilter ref="$A$1:$Y$65">
        <filterColumn colId="3">
          <filters/>
        </filterColumn>
      </autoFilter>
    </customSheetView>
    <customSheetView guid="{8E79A307-29A9-4D13-AF2D-9814072B184E}" filter="1" showAutoFilter="1">
      <autoFilter ref="$F$1:$F$14"/>
    </customSheetView>
    <customSheetView guid="{24374C2C-EFF9-47D0-B93C-AE2EA0BA16BD}" filter="1" showAutoFilter="1">
      <autoFilter ref="$A$1:$Y$65">
        <filterColumn colId="3">
          <filters/>
        </filterColumn>
        <filterColumn colId="2">
          <filters blank="1">
            <filter val="Identificar"/>
          </filters>
        </filterColumn>
      </autoFilter>
    </customSheetView>
    <customSheetView guid="{61CAD8E5-BE1D-4574-852A-4A54E5DC2562}" filter="1" showAutoFilter="1">
      <autoFilter ref="$A$1:$AA$65">
        <filterColumn colId="3">
          <filters/>
        </filterColumn>
      </autoFilter>
    </customSheetView>
    <customSheetView guid="{9CCE1D3E-ADA8-4BC8-8C4B-F41F9234F765}" filter="1" showAutoFilter="1">
      <autoFilter ref="$J$1:$J$14">
        <filterColumn colId="0">
          <filters/>
        </filterColumn>
      </autoFilter>
    </customSheetView>
    <customSheetView guid="{B1099B28-7935-4394-9DC3-BA3C9C28006A}" filter="1" showAutoFilter="1">
      <autoFilter ref="$A$1:$Y$65">
        <filterColumn colId="3">
          <filters/>
        </filterColumn>
      </autoFilter>
    </customSheetView>
    <customSheetView guid="{1AF858BA-382C-4305-890B-A15212E54907}" filter="1" showAutoFilter="1">
      <autoFilter ref="$A$1:$Y$65">
        <filterColumn colId="3">
          <filters/>
        </filterColumn>
      </autoFilter>
    </customSheetView>
    <customSheetView guid="{34575198-81B7-492E-88BF-9754DF970756}" filter="1" showAutoFilter="1">
      <autoFilter ref="$A$1:$Y$65">
        <filterColumn colId="3">
          <filters/>
        </filterColumn>
      </autoFilter>
    </customSheetView>
    <customSheetView guid="{9003048E-77AB-4FD0-892A-9151EC5E9760}" filter="1" showAutoFilter="1">
      <autoFilter ref="$A$1:$Y$65">
        <filterColumn colId="2">
          <filters>
            <filter val="Identificar"/>
          </filters>
        </filterColumn>
      </autoFilter>
    </customSheetView>
    <customSheetView guid="{AD67A00E-8756-493B-9AC2-152AC68CAA86}" filter="1" showAutoFilter="1">
      <autoFilter ref="$A$1:$Y$65">
        <filterColumn colId="3">
          <filters/>
        </filterColumn>
        <filterColumn colId="13">
          <filters blank="1"/>
        </filterColumn>
      </autoFilter>
    </customSheetView>
    <customSheetView guid="{5ABC6E50-7A92-4423-A439-579B5CFC7DB6}" filter="1" showAutoFilter="1">
      <autoFilter ref="$A$1:$Y$65">
        <filterColumn colId="3">
          <filters/>
        </filterColumn>
      </autoFilter>
    </customSheetView>
    <customSheetView guid="{AB1EAC81-89C1-405D-9614-56F012466477}" filter="1" showAutoFilter="1">
      <autoFilter ref="$A$1:$AA$65">
        <filterColumn colId="3">
          <filters/>
        </filterColumn>
      </autoFilter>
    </customSheetView>
    <customSheetView guid="{CD3B3EF3-4C5C-431F-B4E8-72BB9137D9B3}" filter="1" showAutoFilter="1">
      <autoFilter ref="$A$1:$Y$65">
        <filterColumn colId="16">
          <filters/>
        </filterColumn>
      </autoFilter>
    </customSheetView>
    <customSheetView guid="{3D40107D-1449-4B5C-983C-A2768D294C19}" filter="1" showAutoFilter="1">
      <autoFilter ref="$A$1:$W$26"/>
    </customSheetView>
    <customSheetView guid="{F2DC0294-03D1-49ED-88EB-D34EA252F90A}" filter="1" showAutoFilter="1">
      <autoFilter ref="$A$1:$Y$65">
        <filterColumn colId="3">
          <filters/>
        </filterColumn>
      </autoFilter>
    </customSheetView>
    <customSheetView guid="{791A2BE4-13AF-43B0-90B9-0F5DE7411484}" filter="1" showAutoFilter="1">
      <autoFilter ref="$A$1:$Y$65">
        <filterColumn colId="3">
          <filters/>
        </filterColumn>
      </autoFilter>
    </customSheetView>
  </customSheetViews>
  <conditionalFormatting sqref="D8:D10">
    <cfRule type="cellIs" dxfId="4" priority="1" operator="equal">
      <formula>"JSON revisado"</formula>
    </cfRule>
  </conditionalFormatting>
  <conditionalFormatting sqref="D8:D10">
    <cfRule type="cellIs" dxfId="7" priority="2" operator="equal">
      <formula>"JSON sin imagen"</formula>
    </cfRule>
  </conditionalFormatting>
  <conditionalFormatting sqref="D8:D10">
    <cfRule type="cellIs" dxfId="8" priority="3" operator="equal">
      <formula>"JSON con imagen"</formula>
    </cfRule>
  </conditionalFormatting>
  <conditionalFormatting sqref="X8:X10">
    <cfRule type="expression" dxfId="0" priority="4">
      <formula>M:M="TE + hint"</formula>
    </cfRule>
  </conditionalFormatting>
  <conditionalFormatting sqref="E8:E10">
    <cfRule type="cellIs" dxfId="10" priority="5" operator="equal">
      <formula>"Sí"</formula>
    </cfRule>
  </conditionalFormatting>
  <conditionalFormatting sqref="D8:D10">
    <cfRule type="cellIs" dxfId="11" priority="6" operator="equal">
      <formula>"Formato SPEACHY"</formula>
    </cfRule>
  </conditionalFormatting>
  <conditionalFormatting sqref="C1:C65">
    <cfRule type="cellIs" dxfId="1" priority="7" operator="equal">
      <formula>"Identificar"</formula>
    </cfRule>
  </conditionalFormatting>
  <conditionalFormatting sqref="C1:C65">
    <cfRule type="cellIs" dxfId="2" priority="8" operator="equal">
      <formula>"Evocar"</formula>
    </cfRule>
  </conditionalFormatting>
  <conditionalFormatting sqref="C1:C65">
    <cfRule type="cellIs" dxfId="3" priority="9" operator="equal">
      <formula>"Aplicar"</formula>
    </cfRule>
  </conditionalFormatting>
  <conditionalFormatting sqref="D1:D65">
    <cfRule type="cellIs" dxfId="12" priority="10" operator="equal">
      <formula>"JSON revisado"</formula>
    </cfRule>
  </conditionalFormatting>
  <conditionalFormatting sqref="D1:D65">
    <cfRule type="cellIs" dxfId="5" priority="11" operator="equal">
      <formula>"Pendiente de revisión"</formula>
    </cfRule>
  </conditionalFormatting>
  <conditionalFormatting sqref="D1:D65">
    <cfRule type="cellIs" dxfId="6" priority="12" operator="equal">
      <formula>"Ortografía+cast"</formula>
    </cfRule>
  </conditionalFormatting>
  <conditionalFormatting sqref="D1:D65">
    <cfRule type="cellIs" dxfId="13" priority="13" operator="equal">
      <formula>"JSON sin imagen"</formula>
    </cfRule>
  </conditionalFormatting>
  <conditionalFormatting sqref="D1:D65">
    <cfRule type="cellIs" dxfId="14" priority="14" operator="equal">
      <formula>"JSON con imagen"</formula>
    </cfRule>
  </conditionalFormatting>
  <conditionalFormatting sqref="D1:D65">
    <cfRule type="cellIs" dxfId="9" priority="15" operator="equal">
      <formula>"No hacer"</formula>
    </cfRule>
  </conditionalFormatting>
  <conditionalFormatting sqref="M2:M65 N8:N10">
    <cfRule type="expression" dxfId="0" priority="16">
      <formula>L:L="Scaff"</formula>
    </cfRule>
  </conditionalFormatting>
  <conditionalFormatting sqref="N2:N65 O8:O10">
    <cfRule type="expression" dxfId="0" priority="17">
      <formula>L:L="Scaff"</formula>
    </cfRule>
  </conditionalFormatting>
  <conditionalFormatting sqref="Q2:Q65 R8:S10">
    <cfRule type="expression" dxfId="0" priority="18">
      <formula>L:L="TE + hint"</formula>
    </cfRule>
  </conditionalFormatting>
  <conditionalFormatting sqref="R2:R65">
    <cfRule type="expression" dxfId="0" priority="19">
      <formula>L:L="TE + hint"</formula>
    </cfRule>
  </conditionalFormatting>
  <conditionalFormatting sqref="S2:S65 T8:T10">
    <cfRule type="expression" dxfId="0" priority="20">
      <formula>L:L="TE + hint"</formula>
    </cfRule>
  </conditionalFormatting>
  <conditionalFormatting sqref="T2:T65 U8:U10">
    <cfRule type="expression" dxfId="0" priority="21">
      <formula>L:L="TE + hint"</formula>
    </cfRule>
  </conditionalFormatting>
  <conditionalFormatting sqref="U2:U65 V8:V10">
    <cfRule type="expression" dxfId="0" priority="22">
      <formula>L:L="TE + hint"</formula>
    </cfRule>
  </conditionalFormatting>
  <conditionalFormatting sqref="V2:V65 W8:W10">
    <cfRule type="expression" dxfId="0" priority="23">
      <formula>L:L="TE + hint"</formula>
    </cfRule>
  </conditionalFormatting>
  <conditionalFormatting sqref="AA2:AG65">
    <cfRule type="cellIs" dxfId="15" priority="24" operator="equal">
      <formula>"Total"</formula>
    </cfRule>
  </conditionalFormatting>
  <conditionalFormatting sqref="AA2:AG65">
    <cfRule type="cellIs" dxfId="16" priority="25" operator="equal">
      <formula>"Feedback"</formula>
    </cfRule>
  </conditionalFormatting>
  <dataValidations>
    <dataValidation type="list" allowBlank="1" sqref="E2:E7 E11:E65">
      <formula1>"Sí,No"</formula1>
    </dataValidation>
    <dataValidation type="list" allowBlank="1" sqref="AA2:AG7 AF8:AF10 AA11:AG65">
      <formula1>"Total,Feedback"</formula1>
    </dataValidation>
    <dataValidation type="list" allowBlank="1" sqref="J8:J10">
      <formula1>"Cloze math,Cloze with text,Drag and drop,Dropdown,Label image with drag and drop,Linking lines,Multiple choice,Order list,Single choice,True or false"</formula1>
    </dataValidation>
    <dataValidation type="list" allowBlank="1" sqref="L2:L7 L11:L65">
      <formula1>"TE + hint,Scaff"</formula1>
    </dataValidation>
    <dataValidation type="list" allowBlank="1" sqref="D8:D10">
      <formula1>"No hacer,Pendiente de revisión,Ortografía+cast,JSON sin imagen,JSON con imagen,JSON revisado,Formato SPEACHY"</formula1>
    </dataValidation>
    <dataValidation type="list" allowBlank="1" sqref="M8:M10">
      <formula1>"TE + hint,Scaff"</formula1>
    </dataValidation>
    <dataValidation type="list" allowBlank="1" sqref="D2:D7 D11:D65">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4.88"/>
    <col customWidth="1" min="6" max="6" width="53.63"/>
    <col customWidth="1" min="7" max="7" width="12.63"/>
    <col customWidth="1" min="8" max="8" width="17.13"/>
    <col customWidth="1" min="9" max="9" width="32.75"/>
    <col customWidth="1" min="10" max="10" width="18.88"/>
  </cols>
  <sheetData>
    <row r="1">
      <c r="A1" s="2" t="s">
        <v>3361</v>
      </c>
      <c r="B1" s="3" t="s">
        <v>1</v>
      </c>
      <c r="C1" s="2" t="s">
        <v>3362</v>
      </c>
      <c r="D1" s="56" t="s">
        <v>3363</v>
      </c>
      <c r="E1" s="56" t="s">
        <v>3364</v>
      </c>
      <c r="F1" s="57" t="s">
        <v>3365</v>
      </c>
      <c r="G1" s="58" t="s">
        <v>3</v>
      </c>
      <c r="H1" s="59" t="s">
        <v>3366</v>
      </c>
      <c r="I1" s="59" t="s">
        <v>3367</v>
      </c>
      <c r="J1" s="60" t="s">
        <v>3368</v>
      </c>
      <c r="K1" s="61" t="str">
        <f>CONCATENATE("Pendiente de dibujar: ",COUNTIF(G:G,"=Pendiente de dibujar"))</f>
        <v>Pendiente de dibujar: 0</v>
      </c>
      <c r="L1" s="62" t="str">
        <f>CONCATENATE("Pendiente de revisar: ",COUNTIF(G:G,"=Pendiente de revisar"))</f>
        <v>Pendiente de revisar: 0</v>
      </c>
      <c r="M1" s="63" t="str">
        <f>CONCATENATE("Pendiente de corrección: ",COUNTIF(G:G,"=Pendiente de corrección"))</f>
        <v>Pendiente de corrección: 0</v>
      </c>
      <c r="N1" s="64" t="str">
        <f>CONCATENATE("OK: ",COUNTIF(G:G,"=OK"))</f>
        <v>OK: 164</v>
      </c>
      <c r="O1" s="6" t="s">
        <v>3369</v>
      </c>
      <c r="P1" s="24"/>
      <c r="Q1" s="24"/>
      <c r="R1" s="24"/>
      <c r="S1" s="24"/>
      <c r="T1" s="24"/>
      <c r="U1" s="24"/>
      <c r="V1" s="24"/>
      <c r="W1" s="24"/>
    </row>
    <row r="2" ht="97.5" customHeight="1">
      <c r="A2" s="7" t="s">
        <v>3370</v>
      </c>
      <c r="B2" s="7" t="s">
        <v>1880</v>
      </c>
      <c r="C2" s="11"/>
      <c r="D2" s="11"/>
      <c r="E2" s="7" t="s">
        <v>3371</v>
      </c>
      <c r="F2" s="65" t="s">
        <v>3372</v>
      </c>
      <c r="G2" s="66" t="s">
        <v>3373</v>
      </c>
      <c r="H2" s="7" t="s">
        <v>3374</v>
      </c>
      <c r="I2" s="67"/>
      <c r="J2" s="68" t="s">
        <v>3375</v>
      </c>
      <c r="K2" s="24"/>
      <c r="L2" s="24"/>
      <c r="M2" s="24"/>
      <c r="N2" s="24"/>
      <c r="O2" s="24"/>
      <c r="P2" s="24"/>
      <c r="Q2" s="24"/>
      <c r="R2" s="24"/>
      <c r="S2" s="24"/>
      <c r="T2" s="24"/>
      <c r="U2" s="24"/>
      <c r="V2" s="24"/>
      <c r="W2" s="24"/>
    </row>
    <row r="3" ht="97.5" customHeight="1">
      <c r="A3" s="7" t="s">
        <v>3370</v>
      </c>
      <c r="B3" s="54" t="s">
        <v>1929</v>
      </c>
      <c r="C3" s="11"/>
      <c r="D3" s="11"/>
      <c r="E3" s="7" t="s">
        <v>3376</v>
      </c>
      <c r="F3" s="65" t="s">
        <v>3372</v>
      </c>
      <c r="G3" s="66" t="s">
        <v>3373</v>
      </c>
      <c r="H3" s="54" t="s">
        <v>3377</v>
      </c>
      <c r="I3" s="67"/>
      <c r="J3" s="69" t="s">
        <v>3378</v>
      </c>
      <c r="K3" s="24"/>
      <c r="L3" s="24"/>
      <c r="M3" s="24"/>
      <c r="N3" s="24"/>
      <c r="O3" s="24"/>
      <c r="P3" s="24"/>
      <c r="Q3" s="24"/>
      <c r="R3" s="24"/>
      <c r="S3" s="24"/>
      <c r="T3" s="24"/>
      <c r="U3" s="24"/>
      <c r="V3" s="24"/>
      <c r="W3" s="24"/>
    </row>
    <row r="4" ht="97.5" customHeight="1">
      <c r="C4" s="70"/>
      <c r="D4" s="70"/>
      <c r="E4" s="7" t="s">
        <v>3379</v>
      </c>
      <c r="F4" s="65" t="s">
        <v>3372</v>
      </c>
      <c r="G4" s="66" t="s">
        <v>3373</v>
      </c>
      <c r="H4" s="54" t="s">
        <v>3380</v>
      </c>
      <c r="I4" s="24"/>
      <c r="J4" s="69" t="s">
        <v>3381</v>
      </c>
      <c r="K4" s="24"/>
      <c r="L4" s="24"/>
      <c r="M4" s="24"/>
      <c r="N4" s="24"/>
      <c r="O4" s="24"/>
      <c r="P4" s="24"/>
      <c r="Q4" s="24"/>
      <c r="R4" s="24"/>
      <c r="S4" s="24"/>
      <c r="T4" s="24"/>
      <c r="U4" s="24"/>
      <c r="V4" s="24"/>
      <c r="W4" s="24"/>
    </row>
    <row r="5" ht="97.5" customHeight="1">
      <c r="A5" s="9" t="s">
        <v>3382</v>
      </c>
      <c r="B5" s="7" t="s">
        <v>2663</v>
      </c>
      <c r="C5" s="71"/>
      <c r="D5" s="71"/>
      <c r="E5" s="9" t="s">
        <v>3383</v>
      </c>
      <c r="F5" s="12" t="s">
        <v>3384</v>
      </c>
      <c r="G5" s="72" t="s">
        <v>3373</v>
      </c>
      <c r="H5" s="7" t="s">
        <v>3385</v>
      </c>
      <c r="I5" s="11"/>
      <c r="J5" s="69" t="s">
        <v>3386</v>
      </c>
      <c r="K5" s="24"/>
      <c r="L5" s="24"/>
      <c r="M5" s="24"/>
      <c r="N5" s="24"/>
      <c r="O5" s="24"/>
      <c r="P5" s="24"/>
      <c r="Q5" s="24"/>
      <c r="R5" s="24"/>
      <c r="S5" s="24"/>
      <c r="T5" s="24"/>
      <c r="U5" s="24"/>
      <c r="V5" s="24"/>
      <c r="W5" s="24"/>
    </row>
    <row r="6" ht="97.5" customHeight="1">
      <c r="A6" s="9" t="s">
        <v>3387</v>
      </c>
      <c r="B6" s="7" t="s">
        <v>2663</v>
      </c>
      <c r="C6" s="71"/>
      <c r="D6" s="71"/>
      <c r="E6" s="9" t="s">
        <v>3388</v>
      </c>
      <c r="F6" s="12" t="s">
        <v>3389</v>
      </c>
      <c r="G6" s="72" t="s">
        <v>3373</v>
      </c>
      <c r="H6" s="7" t="s">
        <v>3390</v>
      </c>
      <c r="I6" s="24"/>
      <c r="J6" s="69" t="s">
        <v>3391</v>
      </c>
      <c r="K6" s="24"/>
      <c r="L6" s="24"/>
      <c r="M6" s="24"/>
      <c r="N6" s="24"/>
      <c r="O6" s="24"/>
      <c r="P6" s="24"/>
      <c r="Q6" s="24"/>
      <c r="R6" s="24"/>
      <c r="S6" s="24"/>
      <c r="T6" s="24"/>
      <c r="U6" s="24"/>
      <c r="V6" s="24"/>
      <c r="W6" s="24"/>
    </row>
    <row r="7">
      <c r="A7" s="9" t="s">
        <v>3392</v>
      </c>
      <c r="B7" s="7" t="s">
        <v>2663</v>
      </c>
      <c r="C7" s="71"/>
      <c r="D7" s="71"/>
      <c r="E7" s="9" t="s">
        <v>3393</v>
      </c>
      <c r="F7" s="12" t="s">
        <v>3394</v>
      </c>
      <c r="G7" s="72" t="s">
        <v>3373</v>
      </c>
      <c r="H7" s="7" t="s">
        <v>3395</v>
      </c>
      <c r="I7" s="24"/>
      <c r="J7" s="69" t="s">
        <v>3396</v>
      </c>
      <c r="K7" s="24"/>
      <c r="L7" s="24"/>
      <c r="M7" s="24"/>
      <c r="N7" s="24"/>
      <c r="O7" s="24"/>
      <c r="P7" s="24"/>
      <c r="Q7" s="24"/>
      <c r="R7" s="24"/>
      <c r="S7" s="24"/>
      <c r="T7" s="24"/>
      <c r="U7" s="24"/>
      <c r="V7" s="24"/>
      <c r="W7" s="24"/>
    </row>
    <row r="8">
      <c r="A8" s="9" t="s">
        <v>3397</v>
      </c>
      <c r="B8" s="7" t="s">
        <v>2663</v>
      </c>
      <c r="C8" s="71"/>
      <c r="D8" s="71"/>
      <c r="E8" s="9" t="s">
        <v>3398</v>
      </c>
      <c r="F8" s="12" t="s">
        <v>3389</v>
      </c>
      <c r="G8" s="72" t="s">
        <v>3373</v>
      </c>
      <c r="H8" s="7" t="s">
        <v>3399</v>
      </c>
      <c r="I8" s="11"/>
      <c r="J8" s="73" t="s">
        <v>3400</v>
      </c>
      <c r="K8" s="24"/>
      <c r="L8" s="24"/>
      <c r="M8" s="24"/>
      <c r="N8" s="24"/>
      <c r="O8" s="24"/>
      <c r="P8" s="24"/>
      <c r="Q8" s="24"/>
      <c r="R8" s="24"/>
      <c r="S8" s="24"/>
      <c r="T8" s="24"/>
      <c r="U8" s="24"/>
      <c r="V8" s="24"/>
      <c r="W8" s="24"/>
    </row>
    <row r="9" ht="82.5" customHeight="1">
      <c r="A9" s="9" t="s">
        <v>3397</v>
      </c>
      <c r="B9" s="7" t="s">
        <v>2663</v>
      </c>
      <c r="C9" s="71"/>
      <c r="D9" s="71"/>
      <c r="E9" s="7" t="s">
        <v>3401</v>
      </c>
      <c r="F9" s="11" t="s">
        <v>3402</v>
      </c>
      <c r="G9" s="72" t="s">
        <v>3373</v>
      </c>
      <c r="H9" s="7" t="s">
        <v>3403</v>
      </c>
      <c r="I9" s="11"/>
      <c r="J9" s="73" t="s">
        <v>3404</v>
      </c>
      <c r="K9" s="24"/>
      <c r="L9" s="24"/>
      <c r="M9" s="24"/>
      <c r="N9" s="24"/>
      <c r="O9" s="24"/>
      <c r="P9" s="24"/>
      <c r="Q9" s="24"/>
      <c r="R9" s="24"/>
      <c r="S9" s="24"/>
      <c r="T9" s="24"/>
      <c r="U9" s="24"/>
      <c r="V9" s="24"/>
      <c r="W9" s="24"/>
    </row>
    <row r="10" ht="112.5" customHeight="1">
      <c r="A10" s="7" t="s">
        <v>3405</v>
      </c>
      <c r="B10" s="7" t="s">
        <v>2695</v>
      </c>
      <c r="C10" s="11"/>
      <c r="D10" s="11"/>
      <c r="E10" s="7" t="s">
        <v>3406</v>
      </c>
      <c r="F10" s="74" t="s">
        <v>3407</v>
      </c>
      <c r="G10" s="66" t="s">
        <v>3373</v>
      </c>
      <c r="H10" s="7" t="s">
        <v>3408</v>
      </c>
      <c r="I10" s="46" t="s">
        <v>3409</v>
      </c>
      <c r="J10" s="69" t="s">
        <v>3410</v>
      </c>
      <c r="K10" s="24"/>
      <c r="L10" s="24"/>
      <c r="M10" s="24"/>
      <c r="N10" s="24"/>
      <c r="O10" s="24"/>
      <c r="P10" s="24"/>
      <c r="Q10" s="24"/>
      <c r="R10" s="24"/>
      <c r="S10" s="24"/>
      <c r="T10" s="24"/>
      <c r="U10" s="24"/>
      <c r="V10" s="24"/>
      <c r="W10" s="24"/>
    </row>
    <row r="11" ht="112.5" customHeight="1">
      <c r="A11" s="7" t="s">
        <v>3411</v>
      </c>
      <c r="B11" s="7" t="s">
        <v>2695</v>
      </c>
      <c r="C11" s="11"/>
      <c r="D11" s="11"/>
      <c r="E11" s="7" t="s">
        <v>3412</v>
      </c>
      <c r="F11" s="75" t="s">
        <v>3413</v>
      </c>
      <c r="G11" s="66" t="s">
        <v>3373</v>
      </c>
      <c r="H11" s="7" t="s">
        <v>3414</v>
      </c>
      <c r="I11" s="46" t="s">
        <v>3415</v>
      </c>
      <c r="J11" s="69" t="s">
        <v>3416</v>
      </c>
      <c r="K11" s="24"/>
      <c r="L11" s="24"/>
      <c r="M11" s="24"/>
      <c r="N11" s="24"/>
      <c r="O11" s="24"/>
      <c r="P11" s="24"/>
      <c r="Q11" s="24"/>
      <c r="R11" s="24"/>
      <c r="S11" s="24"/>
      <c r="T11" s="24"/>
      <c r="U11" s="24"/>
      <c r="V11" s="24"/>
      <c r="W11" s="24"/>
    </row>
    <row r="12">
      <c r="A12" s="7" t="s">
        <v>3417</v>
      </c>
      <c r="B12" s="7" t="s">
        <v>2730</v>
      </c>
      <c r="C12" s="11"/>
      <c r="D12" s="11"/>
      <c r="E12" s="16"/>
      <c r="F12" s="75" t="s">
        <v>3418</v>
      </c>
      <c r="G12" s="66" t="s">
        <v>3373</v>
      </c>
      <c r="H12" s="7" t="s">
        <v>3419</v>
      </c>
      <c r="I12" s="24"/>
      <c r="J12" s="69" t="s">
        <v>3420</v>
      </c>
      <c r="K12" s="24"/>
      <c r="L12" s="24"/>
      <c r="M12" s="24"/>
      <c r="N12" s="24"/>
      <c r="O12" s="24"/>
      <c r="P12" s="24"/>
      <c r="Q12" s="24"/>
      <c r="R12" s="24"/>
      <c r="S12" s="24"/>
      <c r="T12" s="24"/>
      <c r="U12" s="24"/>
      <c r="V12" s="24"/>
      <c r="W12" s="24"/>
    </row>
    <row r="13">
      <c r="A13" s="7" t="s">
        <v>3421</v>
      </c>
      <c r="B13" s="7" t="s">
        <v>2730</v>
      </c>
      <c r="C13" s="11"/>
      <c r="D13" s="11"/>
      <c r="E13" s="16"/>
      <c r="F13" s="75" t="s">
        <v>3418</v>
      </c>
      <c r="G13" s="66" t="s">
        <v>3373</v>
      </c>
      <c r="H13" s="7" t="s">
        <v>3422</v>
      </c>
      <c r="I13" s="67" t="s">
        <v>3423</v>
      </c>
      <c r="J13" s="69" t="s">
        <v>3424</v>
      </c>
      <c r="K13" s="24"/>
      <c r="L13" s="24"/>
      <c r="M13" s="24"/>
      <c r="N13" s="24"/>
      <c r="O13" s="24"/>
      <c r="P13" s="24"/>
      <c r="Q13" s="24"/>
      <c r="R13" s="24"/>
      <c r="S13" s="24"/>
      <c r="T13" s="24"/>
      <c r="U13" s="24"/>
      <c r="V13" s="24"/>
      <c r="W13" s="24"/>
    </row>
    <row r="14">
      <c r="A14" s="7" t="s">
        <v>3425</v>
      </c>
      <c r="B14" s="7" t="s">
        <v>2730</v>
      </c>
      <c r="C14" s="11"/>
      <c r="D14" s="11"/>
      <c r="E14" s="16"/>
      <c r="F14" s="75" t="s">
        <v>3418</v>
      </c>
      <c r="G14" s="66" t="s">
        <v>3373</v>
      </c>
      <c r="H14" s="7" t="s">
        <v>3426</v>
      </c>
      <c r="I14" s="67" t="s">
        <v>3423</v>
      </c>
      <c r="J14" s="69" t="s">
        <v>3427</v>
      </c>
      <c r="K14" s="24"/>
      <c r="L14" s="24"/>
      <c r="M14" s="24"/>
      <c r="N14" s="24"/>
      <c r="O14" s="24"/>
      <c r="P14" s="24"/>
      <c r="Q14" s="24"/>
      <c r="R14" s="24"/>
      <c r="S14" s="24"/>
      <c r="T14" s="24"/>
      <c r="U14" s="24"/>
      <c r="V14" s="24"/>
      <c r="W14" s="24"/>
    </row>
    <row r="15">
      <c r="A15" s="7" t="s">
        <v>3428</v>
      </c>
      <c r="B15" s="7" t="s">
        <v>2748</v>
      </c>
      <c r="C15" s="11"/>
      <c r="D15" s="11"/>
      <c r="E15" s="16"/>
      <c r="F15" s="75" t="s">
        <v>3429</v>
      </c>
      <c r="G15" s="66" t="s">
        <v>3373</v>
      </c>
      <c r="H15" s="7" t="s">
        <v>3430</v>
      </c>
      <c r="I15" s="67" t="s">
        <v>3431</v>
      </c>
      <c r="J15" s="69" t="s">
        <v>3432</v>
      </c>
      <c r="K15" s="24"/>
      <c r="L15" s="24"/>
      <c r="M15" s="24"/>
      <c r="N15" s="24"/>
      <c r="O15" s="24"/>
      <c r="P15" s="24"/>
      <c r="Q15" s="24"/>
      <c r="R15" s="24"/>
      <c r="S15" s="24"/>
      <c r="T15" s="24"/>
      <c r="U15" s="24"/>
      <c r="V15" s="24"/>
      <c r="W15" s="24"/>
    </row>
    <row r="16">
      <c r="A16" s="7" t="s">
        <v>3433</v>
      </c>
      <c r="B16" s="7" t="s">
        <v>2748</v>
      </c>
      <c r="C16" s="11"/>
      <c r="D16" s="11"/>
      <c r="E16" s="16"/>
      <c r="F16" s="75" t="s">
        <v>3429</v>
      </c>
      <c r="G16" s="66" t="s">
        <v>3373</v>
      </c>
      <c r="H16" s="7" t="s">
        <v>3434</v>
      </c>
      <c r="I16" s="67" t="s">
        <v>3423</v>
      </c>
      <c r="J16" s="69" t="s">
        <v>3435</v>
      </c>
      <c r="K16" s="24"/>
      <c r="L16" s="24"/>
      <c r="M16" s="24"/>
      <c r="N16" s="24"/>
      <c r="O16" s="24"/>
      <c r="P16" s="24"/>
      <c r="Q16" s="24"/>
      <c r="R16" s="24"/>
      <c r="S16" s="24"/>
      <c r="T16" s="24"/>
      <c r="U16" s="24"/>
      <c r="V16" s="24"/>
      <c r="W16" s="24"/>
    </row>
    <row r="17">
      <c r="A17" s="7" t="s">
        <v>3436</v>
      </c>
      <c r="B17" s="7" t="s">
        <v>2748</v>
      </c>
      <c r="C17" s="71"/>
      <c r="D17" s="71"/>
      <c r="E17" s="16"/>
      <c r="F17" s="75" t="s">
        <v>3429</v>
      </c>
      <c r="G17" s="66" t="s">
        <v>3373</v>
      </c>
      <c r="H17" s="7" t="s">
        <v>3437</v>
      </c>
      <c r="I17" s="67" t="s">
        <v>3423</v>
      </c>
      <c r="J17" s="69" t="s">
        <v>3438</v>
      </c>
      <c r="K17" s="24"/>
      <c r="L17" s="24"/>
      <c r="M17" s="24"/>
      <c r="N17" s="24"/>
      <c r="O17" s="24"/>
      <c r="P17" s="24"/>
      <c r="Q17" s="24"/>
      <c r="R17" s="24"/>
      <c r="S17" s="24"/>
      <c r="T17" s="24"/>
      <c r="U17" s="24"/>
      <c r="V17" s="24"/>
      <c r="W17" s="24"/>
    </row>
    <row r="18">
      <c r="A18" s="7" t="s">
        <v>3439</v>
      </c>
      <c r="B18" s="7" t="s">
        <v>2787</v>
      </c>
      <c r="C18" s="76"/>
      <c r="D18" s="71"/>
      <c r="E18" s="16"/>
      <c r="F18" s="77" t="s">
        <v>3440</v>
      </c>
      <c r="G18" s="66" t="s">
        <v>3373</v>
      </c>
      <c r="H18" s="7" t="s">
        <v>3441</v>
      </c>
      <c r="I18" s="24"/>
      <c r="J18" s="69" t="s">
        <v>3442</v>
      </c>
      <c r="K18" s="24"/>
      <c r="L18" s="24"/>
      <c r="M18" s="24"/>
      <c r="N18" s="24"/>
      <c r="O18" s="24"/>
      <c r="P18" s="24"/>
      <c r="Q18" s="24"/>
      <c r="R18" s="24"/>
      <c r="S18" s="24"/>
      <c r="T18" s="24"/>
      <c r="U18" s="24"/>
      <c r="V18" s="24"/>
      <c r="W18" s="24"/>
    </row>
    <row r="19">
      <c r="A19" s="7" t="s">
        <v>3443</v>
      </c>
      <c r="B19" s="7" t="s">
        <v>2787</v>
      </c>
      <c r="C19" s="76"/>
      <c r="D19" s="76"/>
      <c r="E19" s="16"/>
      <c r="F19" s="77" t="s">
        <v>3444</v>
      </c>
      <c r="G19" s="66" t="s">
        <v>3373</v>
      </c>
      <c r="H19" s="7" t="s">
        <v>3445</v>
      </c>
      <c r="I19" s="24"/>
      <c r="J19" s="69" t="s">
        <v>3446</v>
      </c>
      <c r="K19" s="24"/>
      <c r="L19" s="24"/>
      <c r="M19" s="24"/>
      <c r="N19" s="24"/>
      <c r="O19" s="24"/>
      <c r="P19" s="24"/>
      <c r="Q19" s="24"/>
      <c r="R19" s="24"/>
      <c r="S19" s="24"/>
      <c r="T19" s="24"/>
      <c r="U19" s="24"/>
      <c r="V19" s="24"/>
      <c r="W19" s="24"/>
    </row>
    <row r="20">
      <c r="A20" s="7" t="s">
        <v>3447</v>
      </c>
      <c r="B20" s="7" t="s">
        <v>2767</v>
      </c>
      <c r="C20" s="76"/>
      <c r="D20" s="76"/>
      <c r="E20" s="16"/>
      <c r="F20" s="77" t="s">
        <v>3448</v>
      </c>
      <c r="G20" s="66" t="s">
        <v>3373</v>
      </c>
      <c r="H20" s="7" t="s">
        <v>3449</v>
      </c>
      <c r="I20" s="24"/>
      <c r="J20" s="69" t="s">
        <v>3450</v>
      </c>
      <c r="K20" s="24"/>
      <c r="L20" s="24"/>
      <c r="M20" s="24"/>
      <c r="N20" s="24"/>
      <c r="O20" s="24"/>
      <c r="P20" s="24"/>
      <c r="Q20" s="24"/>
      <c r="R20" s="24"/>
      <c r="S20" s="24"/>
      <c r="T20" s="24"/>
      <c r="U20" s="24"/>
      <c r="V20" s="24"/>
      <c r="W20" s="24"/>
    </row>
    <row r="21">
      <c r="A21" s="7" t="s">
        <v>3451</v>
      </c>
      <c r="B21" s="7" t="s">
        <v>2767</v>
      </c>
      <c r="C21" s="76"/>
      <c r="D21" s="76"/>
      <c r="E21" s="16"/>
      <c r="F21" s="77" t="s">
        <v>3448</v>
      </c>
      <c r="G21" s="66" t="s">
        <v>3373</v>
      </c>
      <c r="H21" s="7" t="s">
        <v>3452</v>
      </c>
      <c r="I21" s="24"/>
      <c r="J21" s="69" t="s">
        <v>3453</v>
      </c>
      <c r="K21" s="24"/>
      <c r="L21" s="24"/>
      <c r="M21" s="24"/>
      <c r="N21" s="24"/>
      <c r="O21" s="24"/>
      <c r="P21" s="24"/>
      <c r="Q21" s="24"/>
      <c r="R21" s="24"/>
      <c r="S21" s="24"/>
      <c r="T21" s="24"/>
      <c r="U21" s="24"/>
      <c r="V21" s="24"/>
      <c r="W21" s="24"/>
    </row>
    <row r="22">
      <c r="A22" s="7" t="s">
        <v>3454</v>
      </c>
      <c r="B22" s="7" t="s">
        <v>2767</v>
      </c>
      <c r="C22" s="76"/>
      <c r="D22" s="76"/>
      <c r="E22" s="7"/>
      <c r="F22" s="77" t="s">
        <v>3448</v>
      </c>
      <c r="G22" s="66" t="s">
        <v>3373</v>
      </c>
      <c r="H22" s="7" t="s">
        <v>3455</v>
      </c>
      <c r="I22" s="24"/>
      <c r="J22" s="69" t="s">
        <v>3456</v>
      </c>
      <c r="K22" s="24"/>
      <c r="L22" s="24"/>
      <c r="M22" s="24"/>
      <c r="N22" s="24"/>
      <c r="O22" s="24"/>
      <c r="P22" s="24"/>
      <c r="Q22" s="24"/>
      <c r="R22" s="24"/>
      <c r="S22" s="24"/>
      <c r="T22" s="24"/>
      <c r="U22" s="24"/>
      <c r="V22" s="24"/>
      <c r="W22" s="24"/>
    </row>
    <row r="23">
      <c r="A23" s="7" t="s">
        <v>3457</v>
      </c>
      <c r="B23" s="7" t="s">
        <v>2767</v>
      </c>
      <c r="C23" s="76"/>
      <c r="D23" s="76"/>
      <c r="E23" s="7"/>
      <c r="F23" s="77" t="s">
        <v>3448</v>
      </c>
      <c r="G23" s="66" t="s">
        <v>3373</v>
      </c>
      <c r="H23" s="7" t="s">
        <v>3458</v>
      </c>
      <c r="I23" s="24"/>
      <c r="J23" s="69" t="s">
        <v>3459</v>
      </c>
      <c r="K23" s="24"/>
      <c r="L23" s="24"/>
      <c r="M23" s="24"/>
      <c r="N23" s="24"/>
      <c r="O23" s="24"/>
      <c r="P23" s="24"/>
      <c r="Q23" s="24"/>
      <c r="R23" s="24"/>
      <c r="S23" s="24"/>
      <c r="T23" s="24"/>
      <c r="U23" s="24"/>
      <c r="V23" s="24"/>
      <c r="W23" s="24"/>
    </row>
    <row r="24">
      <c r="A24" s="7" t="s">
        <v>3460</v>
      </c>
      <c r="B24" s="7" t="s">
        <v>2767</v>
      </c>
      <c r="C24" s="76"/>
      <c r="D24" s="76"/>
      <c r="E24" s="7"/>
      <c r="F24" s="77" t="s">
        <v>3448</v>
      </c>
      <c r="G24" s="66" t="s">
        <v>3373</v>
      </c>
      <c r="H24" s="7" t="s">
        <v>3461</v>
      </c>
      <c r="I24" s="24"/>
      <c r="J24" s="69" t="s">
        <v>3462</v>
      </c>
      <c r="K24" s="24"/>
      <c r="L24" s="24"/>
      <c r="M24" s="24"/>
      <c r="N24" s="24"/>
      <c r="O24" s="24"/>
      <c r="P24" s="24"/>
      <c r="Q24" s="24"/>
      <c r="R24" s="24"/>
      <c r="S24" s="24"/>
      <c r="T24" s="24"/>
      <c r="U24" s="24"/>
      <c r="V24" s="24"/>
      <c r="W24" s="24"/>
    </row>
    <row r="25">
      <c r="A25" s="7" t="s">
        <v>3463</v>
      </c>
      <c r="B25" s="7" t="s">
        <v>2767</v>
      </c>
      <c r="C25" s="76"/>
      <c r="D25" s="76"/>
      <c r="E25" s="16"/>
      <c r="F25" s="77" t="s">
        <v>3448</v>
      </c>
      <c r="G25" s="66" t="s">
        <v>3373</v>
      </c>
      <c r="H25" s="7" t="s">
        <v>3464</v>
      </c>
      <c r="I25" s="24"/>
      <c r="J25" s="69" t="s">
        <v>3465</v>
      </c>
      <c r="K25" s="24"/>
      <c r="L25" s="24"/>
      <c r="M25" s="24"/>
      <c r="N25" s="24"/>
      <c r="O25" s="24"/>
      <c r="P25" s="24"/>
      <c r="Q25" s="24"/>
      <c r="R25" s="24"/>
      <c r="S25" s="24"/>
      <c r="T25" s="24"/>
      <c r="U25" s="24"/>
      <c r="V25" s="24"/>
      <c r="W25" s="24"/>
    </row>
    <row r="26">
      <c r="A26" s="7" t="s">
        <v>3466</v>
      </c>
      <c r="B26" s="7" t="s">
        <v>3301</v>
      </c>
      <c r="C26" s="76"/>
      <c r="D26" s="76"/>
      <c r="E26" s="16"/>
      <c r="F26" s="77" t="s">
        <v>3467</v>
      </c>
      <c r="G26" s="66" t="s">
        <v>3373</v>
      </c>
      <c r="H26" s="20" t="s">
        <v>3468</v>
      </c>
      <c r="I26" s="11" t="s">
        <v>3469</v>
      </c>
      <c r="J26" s="69" t="s">
        <v>3470</v>
      </c>
      <c r="K26" s="24"/>
      <c r="L26" s="24"/>
      <c r="M26" s="24"/>
      <c r="N26" s="24"/>
      <c r="O26" s="24"/>
      <c r="P26" s="24"/>
      <c r="Q26" s="24"/>
      <c r="R26" s="24"/>
      <c r="S26" s="24"/>
      <c r="T26" s="24"/>
      <c r="U26" s="24"/>
      <c r="V26" s="24"/>
      <c r="W26" s="24"/>
    </row>
    <row r="27">
      <c r="A27" s="7" t="s">
        <v>3471</v>
      </c>
      <c r="B27" s="7" t="s">
        <v>2885</v>
      </c>
      <c r="C27" s="76"/>
      <c r="D27" s="71"/>
      <c r="E27" s="7"/>
      <c r="F27" s="11" t="s">
        <v>3472</v>
      </c>
      <c r="G27" s="66" t="s">
        <v>3373</v>
      </c>
      <c r="H27" s="7" t="s">
        <v>3473</v>
      </c>
      <c r="I27" s="67" t="s">
        <v>3474</v>
      </c>
      <c r="J27" s="69" t="s">
        <v>3475</v>
      </c>
      <c r="K27" s="24"/>
      <c r="L27" s="24"/>
      <c r="M27" s="24"/>
      <c r="N27" s="24"/>
      <c r="O27" s="24"/>
      <c r="P27" s="24"/>
      <c r="Q27" s="24"/>
      <c r="R27" s="24"/>
      <c r="S27" s="24"/>
      <c r="T27" s="24"/>
      <c r="U27" s="24"/>
      <c r="V27" s="24"/>
      <c r="W27" s="24"/>
    </row>
    <row r="28">
      <c r="A28" s="7" t="s">
        <v>3476</v>
      </c>
      <c r="B28" s="7" t="s">
        <v>2885</v>
      </c>
      <c r="C28" s="16"/>
      <c r="D28" s="9"/>
      <c r="E28" s="16"/>
      <c r="F28" s="11" t="s">
        <v>3477</v>
      </c>
      <c r="G28" s="66" t="s">
        <v>3373</v>
      </c>
      <c r="H28" s="7" t="s">
        <v>3478</v>
      </c>
      <c r="I28" s="24"/>
      <c r="J28" s="69" t="s">
        <v>3479</v>
      </c>
      <c r="K28" s="24"/>
      <c r="L28" s="24"/>
      <c r="M28" s="24"/>
      <c r="N28" s="24"/>
      <c r="O28" s="24"/>
      <c r="P28" s="24"/>
      <c r="Q28" s="24"/>
      <c r="R28" s="24"/>
      <c r="S28" s="24"/>
      <c r="T28" s="24"/>
      <c r="U28" s="24"/>
      <c r="V28" s="24"/>
      <c r="W28" s="24"/>
    </row>
    <row r="29">
      <c r="A29" s="7" t="s">
        <v>3480</v>
      </c>
      <c r="B29" s="7" t="s">
        <v>2885</v>
      </c>
      <c r="C29" s="16"/>
      <c r="D29" s="9"/>
      <c r="E29" s="16"/>
      <c r="F29" s="11" t="s">
        <v>3481</v>
      </c>
      <c r="G29" s="66" t="s">
        <v>3373</v>
      </c>
      <c r="H29" s="7" t="s">
        <v>3482</v>
      </c>
      <c r="I29" s="24"/>
      <c r="J29" s="69" t="s">
        <v>3483</v>
      </c>
      <c r="K29" s="24"/>
      <c r="L29" s="24"/>
      <c r="M29" s="24"/>
      <c r="N29" s="24"/>
      <c r="O29" s="24"/>
      <c r="P29" s="24"/>
      <c r="Q29" s="24"/>
      <c r="R29" s="24"/>
      <c r="S29" s="24"/>
      <c r="T29" s="24"/>
      <c r="U29" s="24"/>
      <c r="V29" s="24"/>
      <c r="W29" s="24"/>
    </row>
    <row r="30">
      <c r="A30" s="7" t="s">
        <v>3484</v>
      </c>
      <c r="B30" s="7" t="s">
        <v>2910</v>
      </c>
      <c r="C30" s="76"/>
      <c r="D30" s="71"/>
      <c r="E30" s="16"/>
      <c r="F30" s="11" t="s">
        <v>3485</v>
      </c>
      <c r="G30" s="66" t="s">
        <v>3373</v>
      </c>
      <c r="H30" s="7" t="s">
        <v>3486</v>
      </c>
      <c r="I30" s="24"/>
      <c r="J30" s="69" t="s">
        <v>3487</v>
      </c>
      <c r="K30" s="24"/>
      <c r="L30" s="24"/>
      <c r="M30" s="24"/>
      <c r="N30" s="24"/>
      <c r="O30" s="24"/>
      <c r="P30" s="24"/>
      <c r="Q30" s="24"/>
      <c r="R30" s="24"/>
      <c r="S30" s="24"/>
      <c r="T30" s="24"/>
      <c r="U30" s="24"/>
      <c r="V30" s="24"/>
      <c r="W30" s="24"/>
    </row>
    <row r="31">
      <c r="A31" s="7" t="s">
        <v>3488</v>
      </c>
      <c r="B31" s="7" t="s">
        <v>2910</v>
      </c>
      <c r="C31" s="76"/>
      <c r="D31" s="71"/>
      <c r="E31" s="16"/>
      <c r="F31" s="11" t="s">
        <v>3489</v>
      </c>
      <c r="G31" s="66" t="s">
        <v>3373</v>
      </c>
      <c r="H31" s="7" t="s">
        <v>3490</v>
      </c>
      <c r="I31" s="24"/>
      <c r="J31" s="69" t="s">
        <v>3491</v>
      </c>
      <c r="K31" s="24"/>
      <c r="L31" s="24"/>
      <c r="M31" s="24"/>
      <c r="N31" s="24"/>
      <c r="O31" s="24"/>
      <c r="P31" s="24"/>
      <c r="Q31" s="24"/>
      <c r="R31" s="24"/>
      <c r="S31" s="24"/>
      <c r="T31" s="24"/>
      <c r="U31" s="24"/>
      <c r="V31" s="24"/>
      <c r="W31" s="24"/>
    </row>
    <row r="32">
      <c r="A32" s="7" t="s">
        <v>3492</v>
      </c>
      <c r="B32" s="7" t="s">
        <v>2910</v>
      </c>
      <c r="C32" s="76"/>
      <c r="D32" s="71"/>
      <c r="E32" s="16"/>
      <c r="F32" s="11" t="s">
        <v>3493</v>
      </c>
      <c r="G32" s="66" t="s">
        <v>3373</v>
      </c>
      <c r="H32" s="7" t="s">
        <v>3494</v>
      </c>
      <c r="I32" s="24"/>
      <c r="J32" s="69" t="s">
        <v>3495</v>
      </c>
      <c r="K32" s="24"/>
      <c r="L32" s="24"/>
      <c r="M32" s="24"/>
      <c r="N32" s="24"/>
      <c r="O32" s="24"/>
      <c r="P32" s="24"/>
      <c r="Q32" s="24"/>
      <c r="R32" s="24"/>
      <c r="S32" s="24"/>
      <c r="T32" s="24"/>
      <c r="U32" s="24"/>
      <c r="V32" s="24"/>
      <c r="W32" s="24"/>
    </row>
    <row r="33">
      <c r="A33" s="9" t="s">
        <v>3496</v>
      </c>
      <c r="B33" s="7" t="s">
        <v>2065</v>
      </c>
      <c r="C33" s="76"/>
      <c r="D33" s="71"/>
      <c r="E33" s="16" t="s">
        <v>3497</v>
      </c>
      <c r="F33" s="11"/>
      <c r="G33" s="66" t="s">
        <v>3373</v>
      </c>
      <c r="H33" s="7" t="s">
        <v>3498</v>
      </c>
      <c r="I33" s="24"/>
      <c r="J33" s="69" t="s">
        <v>3499</v>
      </c>
      <c r="K33" s="24"/>
      <c r="L33" s="24"/>
      <c r="M33" s="24"/>
      <c r="N33" s="24"/>
      <c r="O33" s="24"/>
      <c r="P33" s="24"/>
      <c r="Q33" s="24"/>
      <c r="R33" s="24"/>
      <c r="S33" s="24"/>
      <c r="T33" s="24"/>
      <c r="U33" s="24"/>
      <c r="V33" s="24"/>
      <c r="W33" s="24"/>
    </row>
    <row r="34">
      <c r="A34" s="9" t="s">
        <v>3500</v>
      </c>
      <c r="B34" s="7" t="s">
        <v>2065</v>
      </c>
      <c r="C34" s="71"/>
      <c r="D34" s="76"/>
      <c r="E34" s="16" t="s">
        <v>3501</v>
      </c>
      <c r="F34" s="11"/>
      <c r="G34" s="66" t="s">
        <v>3373</v>
      </c>
      <c r="H34" s="7" t="s">
        <v>3502</v>
      </c>
      <c r="I34" s="24"/>
      <c r="J34" s="69" t="s">
        <v>3503</v>
      </c>
      <c r="K34" s="24"/>
      <c r="L34" s="24"/>
      <c r="M34" s="24"/>
      <c r="N34" s="24"/>
      <c r="O34" s="24"/>
      <c r="P34" s="24"/>
      <c r="Q34" s="24"/>
      <c r="R34" s="24"/>
      <c r="S34" s="24"/>
      <c r="T34" s="24"/>
      <c r="U34" s="24"/>
      <c r="V34" s="24"/>
      <c r="W34" s="24"/>
    </row>
    <row r="35">
      <c r="A35" s="16" t="s">
        <v>3500</v>
      </c>
      <c r="B35" s="7" t="s">
        <v>2065</v>
      </c>
      <c r="C35" s="76"/>
      <c r="D35" s="76"/>
      <c r="E35" s="16" t="s">
        <v>3504</v>
      </c>
      <c r="F35" s="11"/>
      <c r="G35" s="66" t="s">
        <v>3373</v>
      </c>
      <c r="H35" s="7" t="s">
        <v>3505</v>
      </c>
      <c r="I35" s="24"/>
      <c r="J35" s="69" t="s">
        <v>3506</v>
      </c>
      <c r="K35" s="24"/>
      <c r="L35" s="24"/>
      <c r="M35" s="24"/>
      <c r="N35" s="24"/>
      <c r="O35" s="24"/>
      <c r="P35" s="24"/>
      <c r="Q35" s="24"/>
      <c r="R35" s="24"/>
      <c r="S35" s="24"/>
      <c r="T35" s="24"/>
      <c r="U35" s="24"/>
      <c r="V35" s="24"/>
      <c r="W35" s="24"/>
    </row>
    <row r="36">
      <c r="A36" s="7" t="s">
        <v>3507</v>
      </c>
      <c r="B36" s="7" t="s">
        <v>2831</v>
      </c>
      <c r="C36" s="24"/>
      <c r="D36" s="24"/>
      <c r="E36" s="16"/>
      <c r="F36" s="21" t="s">
        <v>3508</v>
      </c>
      <c r="G36" s="66" t="s">
        <v>3373</v>
      </c>
      <c r="H36" s="7" t="s">
        <v>3509</v>
      </c>
      <c r="I36" s="11" t="s">
        <v>3510</v>
      </c>
      <c r="J36" s="69" t="s">
        <v>3511</v>
      </c>
      <c r="K36" s="24"/>
      <c r="L36" s="24"/>
      <c r="M36" s="24"/>
      <c r="N36" s="24"/>
      <c r="O36" s="24"/>
      <c r="P36" s="24"/>
      <c r="Q36" s="24"/>
      <c r="R36" s="24"/>
      <c r="S36" s="24"/>
      <c r="T36" s="24"/>
      <c r="U36" s="24"/>
      <c r="V36" s="24"/>
      <c r="W36" s="24"/>
    </row>
    <row r="37">
      <c r="A37" s="7" t="s">
        <v>3512</v>
      </c>
      <c r="B37" s="7" t="s">
        <v>2598</v>
      </c>
      <c r="C37" s="24"/>
      <c r="D37" s="24"/>
      <c r="E37" s="16"/>
      <c r="F37" s="21" t="s">
        <v>3513</v>
      </c>
      <c r="G37" s="66" t="s">
        <v>3373</v>
      </c>
      <c r="H37" s="7" t="s">
        <v>3514</v>
      </c>
      <c r="I37" s="24"/>
      <c r="J37" s="68" t="s">
        <v>3515</v>
      </c>
      <c r="K37" s="24"/>
      <c r="L37" s="24"/>
      <c r="M37" s="24"/>
      <c r="N37" s="24"/>
      <c r="O37" s="24"/>
      <c r="P37" s="24"/>
      <c r="Q37" s="24"/>
      <c r="R37" s="24"/>
      <c r="S37" s="24"/>
      <c r="T37" s="24"/>
      <c r="U37" s="24"/>
      <c r="V37" s="24"/>
      <c r="W37" s="24"/>
    </row>
    <row r="38">
      <c r="A38" s="7" t="s">
        <v>3516</v>
      </c>
      <c r="B38" s="7" t="s">
        <v>2598</v>
      </c>
      <c r="C38" s="24"/>
      <c r="D38" s="24"/>
      <c r="E38" s="16"/>
      <c r="F38" s="21" t="s">
        <v>3517</v>
      </c>
      <c r="G38" s="66" t="s">
        <v>3373</v>
      </c>
      <c r="H38" s="7" t="s">
        <v>3518</v>
      </c>
      <c r="I38" s="24"/>
      <c r="J38" s="69" t="s">
        <v>3519</v>
      </c>
      <c r="K38" s="24"/>
      <c r="L38" s="24"/>
      <c r="M38" s="24"/>
      <c r="N38" s="24"/>
      <c r="O38" s="24"/>
      <c r="P38" s="24"/>
      <c r="Q38" s="24"/>
      <c r="R38" s="24"/>
      <c r="S38" s="24"/>
      <c r="T38" s="24"/>
      <c r="U38" s="24"/>
      <c r="V38" s="24"/>
      <c r="W38" s="24"/>
    </row>
    <row r="39">
      <c r="A39" s="7" t="s">
        <v>3520</v>
      </c>
      <c r="B39" s="7" t="s">
        <v>3057</v>
      </c>
      <c r="C39" s="7"/>
      <c r="D39" s="7"/>
      <c r="E39" s="7"/>
      <c r="F39" s="21" t="s">
        <v>3521</v>
      </c>
      <c r="G39" s="66" t="s">
        <v>3373</v>
      </c>
      <c r="H39" s="7" t="s">
        <v>3522</v>
      </c>
      <c r="I39" s="24"/>
      <c r="J39" s="69" t="s">
        <v>3523</v>
      </c>
      <c r="K39" s="24"/>
      <c r="L39" s="24"/>
      <c r="M39" s="24"/>
      <c r="N39" s="24"/>
      <c r="O39" s="24"/>
      <c r="P39" s="24"/>
      <c r="Q39" s="24"/>
      <c r="R39" s="24"/>
      <c r="S39" s="24"/>
      <c r="T39" s="24"/>
      <c r="U39" s="24"/>
      <c r="V39" s="24"/>
      <c r="W39" s="24"/>
    </row>
    <row r="40">
      <c r="A40" s="7" t="s">
        <v>3524</v>
      </c>
      <c r="B40" s="7" t="s">
        <v>3057</v>
      </c>
      <c r="C40" s="24"/>
      <c r="D40" s="24"/>
      <c r="E40" s="16"/>
      <c r="F40" s="21" t="s">
        <v>3525</v>
      </c>
      <c r="G40" s="66" t="s">
        <v>3373</v>
      </c>
      <c r="H40" s="7" t="s">
        <v>3526</v>
      </c>
      <c r="I40" s="67"/>
      <c r="J40" s="69" t="s">
        <v>3527</v>
      </c>
      <c r="K40" s="24"/>
      <c r="L40" s="24"/>
      <c r="M40" s="24"/>
      <c r="N40" s="24"/>
      <c r="O40" s="24"/>
      <c r="P40" s="24"/>
      <c r="Q40" s="24"/>
      <c r="R40" s="24"/>
      <c r="S40" s="24"/>
      <c r="T40" s="24"/>
      <c r="U40" s="24"/>
      <c r="V40" s="24"/>
      <c r="W40" s="24"/>
    </row>
    <row r="41">
      <c r="A41" s="7" t="s">
        <v>3528</v>
      </c>
      <c r="B41" s="7" t="s">
        <v>3057</v>
      </c>
      <c r="C41" s="24"/>
      <c r="D41" s="24"/>
      <c r="E41" s="16"/>
      <c r="F41" s="21" t="s">
        <v>3529</v>
      </c>
      <c r="G41" s="66" t="s">
        <v>3373</v>
      </c>
      <c r="H41" s="7" t="s">
        <v>3530</v>
      </c>
      <c r="I41" s="11" t="s">
        <v>3531</v>
      </c>
      <c r="J41" s="69" t="s">
        <v>3532</v>
      </c>
      <c r="K41" s="24"/>
      <c r="L41" s="24"/>
      <c r="M41" s="24"/>
      <c r="N41" s="24"/>
      <c r="O41" s="24"/>
      <c r="P41" s="24"/>
      <c r="Q41" s="24"/>
      <c r="R41" s="24"/>
      <c r="S41" s="24"/>
      <c r="T41" s="24"/>
      <c r="U41" s="24"/>
      <c r="V41" s="24"/>
      <c r="W41" s="24"/>
    </row>
    <row r="42" ht="47.25" customHeight="1">
      <c r="A42" s="7" t="s">
        <v>3533</v>
      </c>
      <c r="B42" s="7" t="s">
        <v>3039</v>
      </c>
      <c r="C42" s="24"/>
      <c r="D42" s="24"/>
      <c r="E42" s="16"/>
      <c r="F42" s="21" t="s">
        <v>3534</v>
      </c>
      <c r="G42" s="66" t="s">
        <v>3373</v>
      </c>
      <c r="H42" s="7" t="s">
        <v>3535</v>
      </c>
      <c r="I42" s="24"/>
      <c r="J42" s="69" t="s">
        <v>3536</v>
      </c>
      <c r="K42" s="24"/>
      <c r="L42" s="24"/>
      <c r="M42" s="24"/>
      <c r="N42" s="24"/>
      <c r="O42" s="24"/>
      <c r="P42" s="24"/>
      <c r="Q42" s="24"/>
      <c r="R42" s="24"/>
      <c r="S42" s="24"/>
      <c r="T42" s="24"/>
      <c r="U42" s="24"/>
      <c r="V42" s="24"/>
      <c r="W42" s="24"/>
    </row>
    <row r="43" ht="45.0" customHeight="1">
      <c r="A43" s="7" t="s">
        <v>3537</v>
      </c>
      <c r="B43" s="7" t="s">
        <v>3039</v>
      </c>
      <c r="C43" s="24"/>
      <c r="D43" s="24"/>
      <c r="E43" s="16"/>
      <c r="F43" s="21" t="s">
        <v>3538</v>
      </c>
      <c r="G43" s="66" t="s">
        <v>3373</v>
      </c>
      <c r="H43" s="7" t="s">
        <v>3539</v>
      </c>
      <c r="I43" s="11" t="s">
        <v>3540</v>
      </c>
      <c r="J43" s="69" t="s">
        <v>3541</v>
      </c>
      <c r="K43" s="24"/>
      <c r="L43" s="24"/>
      <c r="M43" s="24"/>
      <c r="N43" s="24"/>
      <c r="O43" s="24"/>
      <c r="P43" s="24"/>
      <c r="Q43" s="24"/>
      <c r="R43" s="24"/>
      <c r="S43" s="24"/>
      <c r="T43" s="24"/>
      <c r="U43" s="24"/>
      <c r="V43" s="24"/>
      <c r="W43" s="24"/>
    </row>
    <row r="44" ht="82.5" customHeight="1">
      <c r="A44" s="7" t="s">
        <v>3542</v>
      </c>
      <c r="B44" s="7" t="s">
        <v>3039</v>
      </c>
      <c r="C44" s="24"/>
      <c r="D44" s="24"/>
      <c r="E44" s="78"/>
      <c r="F44" s="75" t="s">
        <v>3543</v>
      </c>
      <c r="G44" s="66" t="s">
        <v>3373</v>
      </c>
      <c r="H44" s="7" t="s">
        <v>3544</v>
      </c>
      <c r="I44" s="11" t="s">
        <v>3545</v>
      </c>
      <c r="J44" s="69" t="s">
        <v>3546</v>
      </c>
      <c r="K44" s="24"/>
      <c r="L44" s="24"/>
      <c r="M44" s="24"/>
      <c r="N44" s="24"/>
      <c r="O44" s="24"/>
      <c r="P44" s="24"/>
      <c r="Q44" s="24"/>
      <c r="R44" s="24"/>
      <c r="S44" s="24"/>
      <c r="T44" s="24"/>
      <c r="U44" s="24"/>
      <c r="V44" s="24"/>
      <c r="W44" s="24"/>
    </row>
    <row r="45">
      <c r="A45" s="7" t="s">
        <v>3547</v>
      </c>
      <c r="B45" s="54" t="s">
        <v>3001</v>
      </c>
      <c r="C45" s="24"/>
      <c r="D45" s="11"/>
      <c r="E45" s="78"/>
      <c r="F45" s="75" t="s">
        <v>3548</v>
      </c>
      <c r="G45" s="66" t="s">
        <v>3373</v>
      </c>
      <c r="H45" s="7" t="s">
        <v>3549</v>
      </c>
      <c r="I45" s="11" t="s">
        <v>3531</v>
      </c>
      <c r="J45" s="69" t="s">
        <v>3550</v>
      </c>
      <c r="K45" s="24"/>
      <c r="L45" s="24"/>
      <c r="M45" s="24"/>
      <c r="N45" s="24"/>
      <c r="O45" s="24"/>
      <c r="P45" s="24"/>
      <c r="Q45" s="24"/>
      <c r="R45" s="24"/>
      <c r="S45" s="24"/>
      <c r="T45" s="24"/>
      <c r="U45" s="24"/>
      <c r="V45" s="24"/>
      <c r="W45" s="24"/>
    </row>
    <row r="46">
      <c r="A46" s="7" t="s">
        <v>3551</v>
      </c>
      <c r="B46" s="54" t="s">
        <v>3001</v>
      </c>
      <c r="C46" s="24"/>
      <c r="D46" s="24"/>
      <c r="E46" s="16"/>
      <c r="F46" s="75" t="s">
        <v>3552</v>
      </c>
      <c r="G46" s="66" t="s">
        <v>3373</v>
      </c>
      <c r="H46" s="7" t="s">
        <v>3553</v>
      </c>
      <c r="I46" s="11" t="s">
        <v>3531</v>
      </c>
      <c r="J46" s="69" t="s">
        <v>3554</v>
      </c>
      <c r="K46" s="24"/>
      <c r="L46" s="24"/>
      <c r="M46" s="24"/>
      <c r="N46" s="24"/>
      <c r="O46" s="24"/>
      <c r="P46" s="24"/>
      <c r="Q46" s="24"/>
      <c r="R46" s="24"/>
      <c r="S46" s="24"/>
      <c r="T46" s="24"/>
      <c r="U46" s="24"/>
      <c r="V46" s="24"/>
      <c r="W46" s="24"/>
    </row>
    <row r="47" ht="133.5" customHeight="1">
      <c r="A47" s="7" t="s">
        <v>3555</v>
      </c>
      <c r="B47" s="54" t="s">
        <v>3015</v>
      </c>
      <c r="C47" s="24"/>
      <c r="D47" s="24"/>
      <c r="E47" s="16"/>
      <c r="F47" s="75" t="s">
        <v>3556</v>
      </c>
      <c r="G47" s="66" t="s">
        <v>3373</v>
      </c>
      <c r="H47" s="7" t="s">
        <v>3557</v>
      </c>
      <c r="I47" s="11" t="s">
        <v>3558</v>
      </c>
      <c r="J47" s="69" t="s">
        <v>3559</v>
      </c>
      <c r="K47" s="24"/>
      <c r="L47" s="24"/>
      <c r="M47" s="24"/>
      <c r="N47" s="24"/>
      <c r="O47" s="24"/>
      <c r="P47" s="24"/>
      <c r="Q47" s="24"/>
      <c r="R47" s="24"/>
      <c r="S47" s="24"/>
      <c r="T47" s="24"/>
      <c r="U47" s="24"/>
      <c r="V47" s="24"/>
      <c r="W47" s="24"/>
    </row>
    <row r="48">
      <c r="A48" s="7" t="s">
        <v>3560</v>
      </c>
      <c r="B48" s="54" t="s">
        <v>2639</v>
      </c>
      <c r="C48" s="24"/>
      <c r="D48" s="11"/>
      <c r="E48" s="16" t="s">
        <v>3561</v>
      </c>
      <c r="F48" s="79" t="s">
        <v>3562</v>
      </c>
      <c r="G48" s="66" t="s">
        <v>3373</v>
      </c>
      <c r="H48" s="7" t="s">
        <v>3563</v>
      </c>
      <c r="I48" s="80" t="s">
        <v>3564</v>
      </c>
      <c r="J48" s="81" t="s">
        <v>3565</v>
      </c>
      <c r="K48" s="24"/>
      <c r="L48" s="24"/>
      <c r="M48" s="24"/>
      <c r="N48" s="24"/>
      <c r="O48" s="24"/>
      <c r="P48" s="24"/>
      <c r="Q48" s="24"/>
      <c r="R48" s="24"/>
      <c r="S48" s="24"/>
      <c r="T48" s="24"/>
      <c r="U48" s="24"/>
      <c r="V48" s="24"/>
      <c r="W48" s="24"/>
    </row>
    <row r="49">
      <c r="A49" s="7" t="s">
        <v>3566</v>
      </c>
      <c r="B49" s="54" t="s">
        <v>2639</v>
      </c>
      <c r="C49" s="24"/>
      <c r="D49" s="11"/>
      <c r="E49" s="16" t="s">
        <v>3567</v>
      </c>
      <c r="F49" s="79" t="s">
        <v>3562</v>
      </c>
      <c r="G49" s="66" t="s">
        <v>3373</v>
      </c>
      <c r="H49" s="7" t="s">
        <v>3568</v>
      </c>
      <c r="I49" s="82"/>
      <c r="J49" s="46" t="s">
        <v>3569</v>
      </c>
      <c r="K49" s="24"/>
      <c r="L49" s="24"/>
      <c r="M49" s="24"/>
      <c r="N49" s="24"/>
      <c r="O49" s="24"/>
      <c r="P49" s="24"/>
      <c r="Q49" s="24"/>
      <c r="R49" s="24"/>
      <c r="S49" s="24"/>
      <c r="T49" s="24"/>
      <c r="U49" s="24"/>
      <c r="V49" s="24"/>
      <c r="W49" s="24"/>
    </row>
    <row r="50">
      <c r="A50" s="7" t="s">
        <v>3570</v>
      </c>
      <c r="B50" s="54" t="s">
        <v>2639</v>
      </c>
      <c r="C50" s="24"/>
      <c r="D50" s="11"/>
      <c r="E50" s="16" t="s">
        <v>3571</v>
      </c>
      <c r="F50" s="79" t="s">
        <v>3562</v>
      </c>
      <c r="G50" s="66" t="s">
        <v>3373</v>
      </c>
      <c r="H50" s="7" t="s">
        <v>3572</v>
      </c>
      <c r="I50" s="11" t="s">
        <v>3573</v>
      </c>
      <c r="J50" s="81" t="s">
        <v>3574</v>
      </c>
      <c r="K50" s="24"/>
      <c r="L50" s="24"/>
      <c r="M50" s="24"/>
      <c r="N50" s="24"/>
      <c r="O50" s="24"/>
      <c r="P50" s="24"/>
      <c r="Q50" s="24"/>
      <c r="R50" s="24"/>
      <c r="S50" s="24"/>
      <c r="T50" s="24"/>
      <c r="U50" s="24"/>
      <c r="V50" s="24"/>
      <c r="W50" s="24"/>
    </row>
    <row r="51">
      <c r="A51" s="7" t="s">
        <v>3575</v>
      </c>
      <c r="B51" s="54" t="s">
        <v>2639</v>
      </c>
      <c r="C51" s="24"/>
      <c r="D51" s="11"/>
      <c r="E51" s="16"/>
      <c r="F51" s="83" t="s">
        <v>3576</v>
      </c>
      <c r="G51" s="66" t="s">
        <v>3373</v>
      </c>
      <c r="H51" s="7" t="s">
        <v>3577</v>
      </c>
      <c r="I51" s="11" t="s">
        <v>3578</v>
      </c>
      <c r="J51" s="69" t="s">
        <v>3579</v>
      </c>
      <c r="K51" s="24"/>
      <c r="L51" s="24"/>
      <c r="M51" s="24"/>
      <c r="N51" s="24"/>
      <c r="O51" s="24"/>
      <c r="P51" s="24"/>
      <c r="Q51" s="24"/>
      <c r="R51" s="24"/>
      <c r="S51" s="24"/>
      <c r="T51" s="24"/>
      <c r="U51" s="24"/>
      <c r="V51" s="24"/>
      <c r="W51" s="24"/>
    </row>
    <row r="52">
      <c r="A52" s="7" t="s">
        <v>3580</v>
      </c>
      <c r="B52" s="54" t="s">
        <v>2639</v>
      </c>
      <c r="C52" s="24"/>
      <c r="D52" s="24"/>
      <c r="E52" s="16"/>
      <c r="F52" s="84" t="s">
        <v>3581</v>
      </c>
      <c r="G52" s="66" t="s">
        <v>3373</v>
      </c>
      <c r="H52" s="7" t="s">
        <v>3582</v>
      </c>
      <c r="I52" s="11" t="s">
        <v>3578</v>
      </c>
      <c r="J52" s="69" t="s">
        <v>3583</v>
      </c>
      <c r="K52" s="24"/>
      <c r="L52" s="24"/>
      <c r="M52" s="24"/>
      <c r="N52" s="24"/>
      <c r="O52" s="24"/>
      <c r="P52" s="24"/>
      <c r="Q52" s="24"/>
      <c r="R52" s="24"/>
      <c r="S52" s="24"/>
      <c r="T52" s="24"/>
      <c r="U52" s="24"/>
      <c r="V52" s="24"/>
      <c r="W52" s="24"/>
    </row>
    <row r="53">
      <c r="A53" s="7" t="s">
        <v>3584</v>
      </c>
      <c r="B53" s="54" t="s">
        <v>2639</v>
      </c>
      <c r="C53" s="24"/>
      <c r="D53" s="24"/>
      <c r="E53" s="7" t="s">
        <v>3585</v>
      </c>
      <c r="F53" s="75" t="s">
        <v>3586</v>
      </c>
      <c r="G53" s="66" t="s">
        <v>3373</v>
      </c>
      <c r="H53" s="7" t="s">
        <v>3587</v>
      </c>
      <c r="I53" s="85"/>
      <c r="J53" s="46" t="s">
        <v>3588</v>
      </c>
      <c r="K53" s="24"/>
      <c r="L53" s="24"/>
      <c r="M53" s="24"/>
      <c r="N53" s="24"/>
      <c r="O53" s="24"/>
      <c r="P53" s="24"/>
      <c r="Q53" s="24"/>
      <c r="R53" s="24"/>
      <c r="S53" s="24"/>
      <c r="T53" s="24"/>
      <c r="U53" s="24"/>
      <c r="V53" s="24"/>
      <c r="W53" s="24"/>
    </row>
    <row r="54">
      <c r="A54" s="7" t="s">
        <v>3589</v>
      </c>
      <c r="B54" s="54" t="s">
        <v>2639</v>
      </c>
      <c r="C54" s="24"/>
      <c r="D54" s="24"/>
      <c r="E54" s="7" t="s">
        <v>3590</v>
      </c>
      <c r="F54" s="75" t="s">
        <v>3591</v>
      </c>
      <c r="G54" s="66" t="s">
        <v>3373</v>
      </c>
      <c r="H54" s="7" t="s">
        <v>3592</v>
      </c>
      <c r="I54" s="85"/>
      <c r="J54" s="46" t="s">
        <v>3593</v>
      </c>
      <c r="K54" s="24"/>
      <c r="L54" s="24"/>
      <c r="M54" s="24"/>
      <c r="N54" s="24"/>
      <c r="O54" s="24"/>
      <c r="P54" s="24"/>
      <c r="Q54" s="24"/>
      <c r="R54" s="24"/>
      <c r="S54" s="24"/>
      <c r="T54" s="24"/>
      <c r="U54" s="24"/>
      <c r="V54" s="24"/>
      <c r="W54" s="24"/>
    </row>
    <row r="55" ht="126.0" customHeight="1">
      <c r="A55" s="7" t="s">
        <v>3594</v>
      </c>
      <c r="B55" s="54" t="s">
        <v>2639</v>
      </c>
      <c r="C55" s="24"/>
      <c r="D55" s="21"/>
      <c r="E55" s="16"/>
      <c r="F55" s="86" t="s">
        <v>3595</v>
      </c>
      <c r="G55" s="66" t="s">
        <v>3373</v>
      </c>
      <c r="H55" s="7" t="s">
        <v>3596</v>
      </c>
      <c r="I55" s="24"/>
      <c r="J55" s="69" t="s">
        <v>3597</v>
      </c>
      <c r="K55" s="24"/>
      <c r="L55" s="24"/>
      <c r="M55" s="24"/>
      <c r="N55" s="24"/>
      <c r="O55" s="24"/>
      <c r="P55" s="24"/>
      <c r="Q55" s="24"/>
      <c r="R55" s="24"/>
      <c r="S55" s="24"/>
      <c r="T55" s="24"/>
      <c r="U55" s="24"/>
      <c r="V55" s="24"/>
      <c r="W55" s="24"/>
    </row>
    <row r="56">
      <c r="A56" s="7" t="s">
        <v>3598</v>
      </c>
      <c r="B56" s="54" t="s">
        <v>2639</v>
      </c>
      <c r="C56" s="24"/>
      <c r="D56" s="24"/>
      <c r="E56" s="16"/>
      <c r="F56" s="86" t="s">
        <v>3599</v>
      </c>
      <c r="G56" s="66" t="s">
        <v>3373</v>
      </c>
      <c r="H56" s="7" t="s">
        <v>3600</v>
      </c>
      <c r="I56" s="24"/>
      <c r="J56" s="69" t="s">
        <v>3601</v>
      </c>
      <c r="K56" s="24"/>
      <c r="L56" s="24"/>
      <c r="M56" s="24"/>
      <c r="N56" s="24"/>
      <c r="O56" s="24"/>
      <c r="P56" s="24"/>
      <c r="Q56" s="24"/>
      <c r="R56" s="24"/>
      <c r="S56" s="24"/>
      <c r="T56" s="24"/>
      <c r="U56" s="24"/>
      <c r="V56" s="24"/>
      <c r="W56" s="24"/>
    </row>
    <row r="57">
      <c r="A57" s="7" t="s">
        <v>3602</v>
      </c>
      <c r="B57" s="7" t="s">
        <v>2018</v>
      </c>
      <c r="C57" s="24"/>
      <c r="D57" s="11"/>
      <c r="E57" s="7" t="s">
        <v>3497</v>
      </c>
      <c r="F57" s="75" t="s">
        <v>3603</v>
      </c>
      <c r="G57" s="66" t="s">
        <v>3373</v>
      </c>
      <c r="H57" s="7" t="s">
        <v>3604</v>
      </c>
      <c r="I57" s="85"/>
      <c r="J57" s="46" t="s">
        <v>3605</v>
      </c>
      <c r="K57" s="24"/>
      <c r="L57" s="24"/>
      <c r="M57" s="24"/>
      <c r="N57" s="24"/>
      <c r="O57" s="24"/>
      <c r="P57" s="24"/>
      <c r="Q57" s="24"/>
      <c r="R57" s="24"/>
      <c r="S57" s="24"/>
      <c r="T57" s="24"/>
      <c r="U57" s="24"/>
      <c r="V57" s="24"/>
      <c r="W57" s="24"/>
    </row>
    <row r="58">
      <c r="A58" s="7" t="s">
        <v>3606</v>
      </c>
      <c r="B58" s="7" t="s">
        <v>2018</v>
      </c>
      <c r="C58" s="24"/>
      <c r="D58" s="24"/>
      <c r="E58" s="7" t="s">
        <v>3607</v>
      </c>
      <c r="F58" s="75" t="s">
        <v>3603</v>
      </c>
      <c r="G58" s="66" t="s">
        <v>3373</v>
      </c>
      <c r="H58" s="7" t="s">
        <v>3608</v>
      </c>
      <c r="I58" s="85"/>
      <c r="J58" s="46" t="s">
        <v>3609</v>
      </c>
      <c r="K58" s="24"/>
      <c r="L58" s="24"/>
      <c r="M58" s="24"/>
      <c r="N58" s="24"/>
      <c r="O58" s="24"/>
      <c r="P58" s="24"/>
      <c r="Q58" s="24"/>
      <c r="R58" s="24"/>
      <c r="S58" s="24"/>
      <c r="T58" s="24"/>
      <c r="U58" s="24"/>
      <c r="V58" s="24"/>
      <c r="W58" s="24"/>
    </row>
    <row r="59">
      <c r="A59" s="7" t="s">
        <v>3512</v>
      </c>
      <c r="B59" s="7" t="s">
        <v>2618</v>
      </c>
      <c r="C59" s="24"/>
      <c r="D59" s="24"/>
      <c r="E59" s="7"/>
      <c r="F59" s="87" t="s">
        <v>3610</v>
      </c>
      <c r="G59" s="66" t="s">
        <v>3373</v>
      </c>
      <c r="H59" s="7" t="s">
        <v>3611</v>
      </c>
      <c r="I59" s="11" t="s">
        <v>3612</v>
      </c>
      <c r="J59" s="69" t="s">
        <v>3613</v>
      </c>
      <c r="K59" s="24"/>
      <c r="L59" s="24"/>
      <c r="M59" s="24"/>
      <c r="N59" s="24"/>
      <c r="O59" s="24"/>
      <c r="P59" s="24"/>
      <c r="Q59" s="24"/>
      <c r="R59" s="24"/>
      <c r="S59" s="24"/>
      <c r="T59" s="24"/>
      <c r="U59" s="24"/>
      <c r="V59" s="24"/>
      <c r="W59" s="24"/>
    </row>
    <row r="60">
      <c r="A60" s="7" t="s">
        <v>3512</v>
      </c>
      <c r="B60" s="7" t="s">
        <v>2618</v>
      </c>
      <c r="C60" s="24"/>
      <c r="D60" s="24"/>
      <c r="E60" s="16"/>
      <c r="F60" s="75" t="s">
        <v>3614</v>
      </c>
      <c r="G60" s="66" t="s">
        <v>3373</v>
      </c>
      <c r="H60" s="7" t="s">
        <v>3615</v>
      </c>
      <c r="I60" s="24"/>
      <c r="J60" s="69" t="s">
        <v>3616</v>
      </c>
      <c r="K60" s="24"/>
      <c r="L60" s="24"/>
      <c r="M60" s="24"/>
      <c r="N60" s="24"/>
      <c r="O60" s="24"/>
      <c r="P60" s="24"/>
      <c r="Q60" s="24"/>
      <c r="R60" s="24"/>
      <c r="S60" s="24"/>
      <c r="T60" s="24"/>
      <c r="U60" s="24"/>
      <c r="V60" s="24"/>
      <c r="W60" s="24"/>
    </row>
    <row r="61">
      <c r="A61" s="7" t="s">
        <v>3512</v>
      </c>
      <c r="B61" s="7" t="s">
        <v>2618</v>
      </c>
      <c r="C61" s="24"/>
      <c r="D61" s="24"/>
      <c r="E61" s="16"/>
      <c r="F61" s="86" t="s">
        <v>3617</v>
      </c>
      <c r="G61" s="66" t="s">
        <v>3373</v>
      </c>
      <c r="H61" s="7" t="s">
        <v>3618</v>
      </c>
      <c r="I61" s="24"/>
      <c r="J61" s="69" t="s">
        <v>3619</v>
      </c>
      <c r="K61" s="24"/>
      <c r="L61" s="24"/>
      <c r="M61" s="24"/>
      <c r="N61" s="24"/>
      <c r="O61" s="24"/>
      <c r="P61" s="24"/>
      <c r="Q61" s="24"/>
      <c r="R61" s="24"/>
      <c r="S61" s="24"/>
      <c r="T61" s="24"/>
      <c r="U61" s="24"/>
      <c r="V61" s="24"/>
      <c r="W61" s="24"/>
    </row>
    <row r="62">
      <c r="A62" s="7" t="s">
        <v>3620</v>
      </c>
      <c r="B62" s="7" t="s">
        <v>2934</v>
      </c>
      <c r="C62" s="24"/>
      <c r="D62" s="24"/>
      <c r="E62" s="16"/>
      <c r="F62" s="88" t="s">
        <v>3621</v>
      </c>
      <c r="G62" s="66" t="s">
        <v>3373</v>
      </c>
      <c r="H62" s="7" t="s">
        <v>3622</v>
      </c>
      <c r="I62" s="11" t="s">
        <v>3623</v>
      </c>
      <c r="J62" s="69" t="s">
        <v>3624</v>
      </c>
      <c r="K62" s="24"/>
      <c r="L62" s="24"/>
      <c r="M62" s="24"/>
      <c r="N62" s="24"/>
      <c r="O62" s="24"/>
      <c r="P62" s="24"/>
      <c r="Q62" s="24"/>
      <c r="R62" s="24"/>
      <c r="S62" s="24"/>
      <c r="T62" s="24"/>
      <c r="U62" s="24"/>
      <c r="V62" s="24"/>
      <c r="W62" s="24"/>
    </row>
    <row r="63">
      <c r="A63" s="7" t="s">
        <v>3620</v>
      </c>
      <c r="B63" s="7" t="s">
        <v>2934</v>
      </c>
      <c r="C63" s="24"/>
      <c r="D63" s="24"/>
      <c r="E63" s="16"/>
      <c r="F63" s="88" t="s">
        <v>3625</v>
      </c>
      <c r="G63" s="66" t="s">
        <v>3373</v>
      </c>
      <c r="H63" s="7" t="s">
        <v>3626</v>
      </c>
      <c r="I63" s="24"/>
      <c r="J63" s="69" t="s">
        <v>3627</v>
      </c>
      <c r="K63" s="24"/>
      <c r="L63" s="24"/>
      <c r="M63" s="24"/>
      <c r="N63" s="24"/>
      <c r="O63" s="24"/>
      <c r="P63" s="24"/>
      <c r="Q63" s="24"/>
      <c r="R63" s="24"/>
      <c r="S63" s="24"/>
      <c r="T63" s="24"/>
      <c r="U63" s="24"/>
      <c r="V63" s="24"/>
      <c r="W63" s="24"/>
    </row>
    <row r="64">
      <c r="A64" s="7" t="s">
        <v>3620</v>
      </c>
      <c r="B64" s="7" t="s">
        <v>2934</v>
      </c>
      <c r="C64" s="24"/>
      <c r="D64" s="24"/>
      <c r="E64" s="7"/>
      <c r="F64" s="86" t="s">
        <v>3628</v>
      </c>
      <c r="G64" s="66" t="s">
        <v>3373</v>
      </c>
      <c r="H64" s="7" t="s">
        <v>3629</v>
      </c>
      <c r="I64" s="24"/>
      <c r="J64" s="69" t="s">
        <v>3630</v>
      </c>
      <c r="K64" s="24"/>
      <c r="L64" s="24"/>
      <c r="M64" s="24"/>
      <c r="N64" s="24"/>
      <c r="O64" s="24"/>
      <c r="P64" s="24"/>
      <c r="Q64" s="24"/>
      <c r="R64" s="24"/>
      <c r="S64" s="24"/>
      <c r="T64" s="24"/>
      <c r="U64" s="24"/>
      <c r="V64" s="24"/>
      <c r="W64" s="24"/>
    </row>
    <row r="65">
      <c r="A65" s="7" t="s">
        <v>3631</v>
      </c>
      <c r="B65" s="7" t="s">
        <v>2958</v>
      </c>
      <c r="C65" s="24"/>
      <c r="D65" s="24"/>
      <c r="E65" s="16"/>
      <c r="F65" s="86" t="s">
        <v>3632</v>
      </c>
      <c r="G65" s="66" t="s">
        <v>3373</v>
      </c>
      <c r="H65" s="7" t="s">
        <v>3633</v>
      </c>
      <c r="I65" s="85"/>
      <c r="J65" s="69" t="s">
        <v>3634</v>
      </c>
      <c r="K65" s="24"/>
      <c r="L65" s="24"/>
      <c r="M65" s="24"/>
      <c r="N65" s="24"/>
      <c r="O65" s="24"/>
      <c r="P65" s="24"/>
      <c r="Q65" s="24"/>
      <c r="R65" s="24"/>
      <c r="S65" s="24"/>
      <c r="T65" s="24"/>
      <c r="U65" s="24"/>
      <c r="V65" s="24"/>
      <c r="W65" s="24"/>
    </row>
    <row r="66">
      <c r="A66" s="7" t="s">
        <v>3631</v>
      </c>
      <c r="B66" s="7" t="s">
        <v>2958</v>
      </c>
      <c r="C66" s="24"/>
      <c r="D66" s="24"/>
      <c r="E66" s="16"/>
      <c r="F66" s="88" t="s">
        <v>3635</v>
      </c>
      <c r="G66" s="66" t="s">
        <v>3373</v>
      </c>
      <c r="H66" s="7" t="s">
        <v>3636</v>
      </c>
      <c r="I66" s="11" t="s">
        <v>3637</v>
      </c>
      <c r="J66" s="69" t="s">
        <v>3638</v>
      </c>
      <c r="K66" s="24"/>
      <c r="L66" s="24"/>
      <c r="M66" s="24"/>
      <c r="N66" s="24"/>
      <c r="O66" s="24"/>
      <c r="P66" s="24"/>
      <c r="Q66" s="24"/>
      <c r="R66" s="24"/>
      <c r="S66" s="24"/>
      <c r="T66" s="24"/>
      <c r="U66" s="24"/>
      <c r="V66" s="24"/>
      <c r="W66" s="24"/>
    </row>
    <row r="67">
      <c r="A67" s="7" t="s">
        <v>3631</v>
      </c>
      <c r="B67" s="7" t="s">
        <v>2958</v>
      </c>
      <c r="C67" s="24"/>
      <c r="D67" s="24"/>
      <c r="E67" s="16"/>
      <c r="F67" s="89" t="s">
        <v>3639</v>
      </c>
      <c r="G67" s="66" t="s">
        <v>3373</v>
      </c>
      <c r="H67" s="7" t="s">
        <v>3640</v>
      </c>
      <c r="I67" s="24"/>
      <c r="J67" s="69" t="s">
        <v>3641</v>
      </c>
      <c r="K67" s="24"/>
      <c r="L67" s="24"/>
      <c r="M67" s="24"/>
      <c r="N67" s="24"/>
      <c r="O67" s="24"/>
      <c r="P67" s="24"/>
      <c r="Q67" s="24"/>
      <c r="R67" s="24"/>
      <c r="S67" s="24"/>
      <c r="T67" s="24"/>
      <c r="U67" s="24"/>
      <c r="V67" s="24"/>
      <c r="W67" s="24"/>
    </row>
    <row r="68">
      <c r="A68" s="7" t="s">
        <v>3642</v>
      </c>
      <c r="B68" s="7" t="s">
        <v>2979</v>
      </c>
      <c r="C68" s="24"/>
      <c r="D68" s="24"/>
      <c r="E68" s="16"/>
      <c r="F68" s="88" t="s">
        <v>3643</v>
      </c>
      <c r="G68" s="66" t="s">
        <v>3373</v>
      </c>
      <c r="H68" s="7" t="s">
        <v>3644</v>
      </c>
      <c r="I68" s="24"/>
      <c r="J68" s="69" t="s">
        <v>3645</v>
      </c>
      <c r="K68" s="24"/>
      <c r="L68" s="24"/>
      <c r="M68" s="24"/>
      <c r="N68" s="24"/>
      <c r="O68" s="24"/>
      <c r="P68" s="24"/>
      <c r="Q68" s="24"/>
      <c r="R68" s="24"/>
      <c r="S68" s="24"/>
      <c r="T68" s="24"/>
      <c r="U68" s="24"/>
      <c r="V68" s="24"/>
      <c r="W68" s="24"/>
    </row>
    <row r="69">
      <c r="A69" s="7" t="s">
        <v>3642</v>
      </c>
      <c r="B69" s="7" t="s">
        <v>2979</v>
      </c>
      <c r="C69" s="24"/>
      <c r="D69" s="24"/>
      <c r="E69" s="7"/>
      <c r="F69" s="86" t="s">
        <v>3646</v>
      </c>
      <c r="G69" s="66" t="s">
        <v>3373</v>
      </c>
      <c r="H69" s="7" t="s">
        <v>3647</v>
      </c>
      <c r="I69" s="24"/>
      <c r="J69" s="69" t="s">
        <v>3648</v>
      </c>
      <c r="K69" s="24"/>
      <c r="L69" s="24"/>
      <c r="M69" s="24"/>
      <c r="N69" s="24"/>
      <c r="O69" s="24"/>
      <c r="P69" s="24"/>
      <c r="Q69" s="24"/>
      <c r="R69" s="24"/>
      <c r="S69" s="24"/>
      <c r="T69" s="24"/>
      <c r="U69" s="24"/>
      <c r="V69" s="24"/>
      <c r="W69" s="24"/>
    </row>
    <row r="70">
      <c r="A70" s="7" t="s">
        <v>3642</v>
      </c>
      <c r="B70" s="7" t="s">
        <v>2979</v>
      </c>
      <c r="C70" s="24"/>
      <c r="D70" s="24"/>
      <c r="E70" s="7"/>
      <c r="F70" s="86" t="s">
        <v>3649</v>
      </c>
      <c r="G70" s="66" t="s">
        <v>3373</v>
      </c>
      <c r="H70" s="7" t="s">
        <v>3650</v>
      </c>
      <c r="I70" s="24"/>
      <c r="J70" s="68" t="s">
        <v>3651</v>
      </c>
      <c r="K70" s="24"/>
      <c r="L70" s="24"/>
      <c r="M70" s="24"/>
      <c r="N70" s="24"/>
      <c r="O70" s="24"/>
      <c r="P70" s="24"/>
      <c r="Q70" s="24"/>
      <c r="R70" s="24"/>
      <c r="S70" s="24"/>
      <c r="T70" s="24"/>
      <c r="U70" s="24"/>
      <c r="V70" s="24"/>
      <c r="W70" s="24"/>
    </row>
    <row r="71">
      <c r="A71" s="7" t="s">
        <v>3652</v>
      </c>
      <c r="B71" s="7" t="s">
        <v>2831</v>
      </c>
      <c r="C71" s="24"/>
      <c r="D71" s="24"/>
      <c r="E71" s="16"/>
      <c r="F71" s="75" t="s">
        <v>3653</v>
      </c>
      <c r="G71" s="66" t="s">
        <v>3373</v>
      </c>
      <c r="H71" s="7" t="s">
        <v>3654</v>
      </c>
      <c r="I71" s="24"/>
      <c r="J71" s="69" t="s">
        <v>3655</v>
      </c>
      <c r="K71" s="24"/>
      <c r="L71" s="24"/>
      <c r="M71" s="24"/>
      <c r="N71" s="24"/>
      <c r="O71" s="24"/>
      <c r="P71" s="24"/>
      <c r="Q71" s="24"/>
      <c r="R71" s="24"/>
      <c r="S71" s="24"/>
      <c r="T71" s="24"/>
      <c r="U71" s="24"/>
      <c r="V71" s="24"/>
      <c r="W71" s="24"/>
    </row>
    <row r="72">
      <c r="A72" s="7" t="s">
        <v>3656</v>
      </c>
      <c r="B72" s="7" t="s">
        <v>2831</v>
      </c>
      <c r="C72" s="24"/>
      <c r="D72" s="24"/>
      <c r="E72" s="16"/>
      <c r="F72" s="75" t="s">
        <v>3657</v>
      </c>
      <c r="G72" s="66" t="s">
        <v>3373</v>
      </c>
      <c r="H72" s="7" t="s">
        <v>3658</v>
      </c>
      <c r="I72" s="24"/>
      <c r="J72" s="69" t="s">
        <v>3659</v>
      </c>
      <c r="K72" s="24"/>
      <c r="L72" s="24"/>
      <c r="M72" s="24"/>
      <c r="N72" s="24"/>
      <c r="O72" s="24"/>
      <c r="P72" s="24"/>
      <c r="Q72" s="24"/>
      <c r="R72" s="24"/>
      <c r="S72" s="24"/>
      <c r="T72" s="24"/>
      <c r="U72" s="24"/>
      <c r="V72" s="24"/>
      <c r="W72" s="24"/>
    </row>
    <row r="73">
      <c r="A73" s="9" t="s">
        <v>3660</v>
      </c>
      <c r="B73" s="7" t="s">
        <v>2695</v>
      </c>
      <c r="C73" s="24"/>
      <c r="D73" s="24"/>
      <c r="E73" s="16"/>
      <c r="F73" s="90" t="s">
        <v>3661</v>
      </c>
      <c r="G73" s="66" t="s">
        <v>3373</v>
      </c>
      <c r="H73" s="7" t="s">
        <v>3662</v>
      </c>
      <c r="I73" s="46" t="s">
        <v>3663</v>
      </c>
      <c r="J73" s="69" t="s">
        <v>3664</v>
      </c>
      <c r="K73" s="24"/>
      <c r="L73" s="24"/>
      <c r="M73" s="24"/>
      <c r="N73" s="24"/>
      <c r="O73" s="24"/>
      <c r="P73" s="24"/>
      <c r="Q73" s="24"/>
      <c r="R73" s="24"/>
      <c r="S73" s="24"/>
      <c r="T73" s="24"/>
      <c r="U73" s="24"/>
      <c r="V73" s="24"/>
      <c r="W73" s="24"/>
    </row>
    <row r="74">
      <c r="A74" s="9" t="s">
        <v>3660</v>
      </c>
      <c r="B74" s="7" t="s">
        <v>2695</v>
      </c>
      <c r="C74" s="24"/>
      <c r="D74" s="24"/>
      <c r="E74" s="16"/>
      <c r="F74" s="90" t="s">
        <v>3665</v>
      </c>
      <c r="G74" s="66" t="s">
        <v>3373</v>
      </c>
      <c r="H74" s="7" t="s">
        <v>3666</v>
      </c>
      <c r="I74" s="46" t="s">
        <v>3667</v>
      </c>
      <c r="J74" s="69" t="s">
        <v>3668</v>
      </c>
      <c r="K74" s="24"/>
      <c r="L74" s="24"/>
      <c r="M74" s="24"/>
      <c r="N74" s="24"/>
      <c r="O74" s="24"/>
      <c r="P74" s="24"/>
      <c r="Q74" s="24"/>
      <c r="R74" s="24"/>
      <c r="S74" s="24"/>
      <c r="T74" s="24"/>
      <c r="U74" s="24"/>
      <c r="V74" s="24"/>
      <c r="W74" s="24"/>
    </row>
    <row r="75">
      <c r="A75" s="9" t="s">
        <v>3660</v>
      </c>
      <c r="B75" s="7" t="s">
        <v>2695</v>
      </c>
      <c r="C75" s="24"/>
      <c r="D75" s="24"/>
      <c r="E75" s="16"/>
      <c r="F75" s="11" t="s">
        <v>3669</v>
      </c>
      <c r="G75" s="66" t="s">
        <v>3373</v>
      </c>
      <c r="H75" s="7" t="s">
        <v>3670</v>
      </c>
      <c r="I75" s="65"/>
      <c r="J75" s="46" t="s">
        <v>3671</v>
      </c>
      <c r="K75" s="24"/>
      <c r="L75" s="24"/>
      <c r="M75" s="24"/>
      <c r="N75" s="24"/>
      <c r="O75" s="24"/>
      <c r="P75" s="24"/>
      <c r="Q75" s="24"/>
      <c r="R75" s="24"/>
      <c r="S75" s="24"/>
      <c r="T75" s="24"/>
      <c r="U75" s="24"/>
      <c r="V75" s="24"/>
      <c r="W75" s="24"/>
    </row>
    <row r="76">
      <c r="A76" s="7" t="s">
        <v>3672</v>
      </c>
      <c r="B76" s="7" t="s">
        <v>3221</v>
      </c>
      <c r="C76" s="24"/>
      <c r="D76" s="24"/>
      <c r="E76" s="7" t="s">
        <v>3673</v>
      </c>
      <c r="F76" s="75" t="s">
        <v>3674</v>
      </c>
      <c r="G76" s="66" t="s">
        <v>3373</v>
      </c>
      <c r="H76" s="7" t="s">
        <v>3675</v>
      </c>
      <c r="I76" s="24"/>
      <c r="J76" s="69" t="s">
        <v>3676</v>
      </c>
      <c r="K76" s="24"/>
      <c r="L76" s="24"/>
      <c r="M76" s="24"/>
      <c r="N76" s="24"/>
      <c r="O76" s="11"/>
      <c r="P76" s="24"/>
      <c r="Q76" s="24"/>
      <c r="R76" s="24"/>
      <c r="S76" s="24"/>
      <c r="T76" s="24"/>
      <c r="U76" s="24"/>
      <c r="V76" s="24"/>
      <c r="W76" s="24"/>
    </row>
    <row r="77" ht="141.75" customHeight="1">
      <c r="A77" s="7" t="s">
        <v>3677</v>
      </c>
      <c r="B77" s="7" t="s">
        <v>1738</v>
      </c>
      <c r="C77" s="24"/>
      <c r="D77" s="24"/>
      <c r="E77" s="7"/>
      <c r="F77" s="75" t="s">
        <v>3678</v>
      </c>
      <c r="G77" s="66" t="s">
        <v>3373</v>
      </c>
      <c r="H77" s="7" t="s">
        <v>3679</v>
      </c>
      <c r="I77" s="11" t="s">
        <v>3680</v>
      </c>
      <c r="J77" s="69" t="s">
        <v>3681</v>
      </c>
      <c r="K77" s="24"/>
      <c r="L77" s="24"/>
      <c r="M77" s="24"/>
      <c r="N77" s="24"/>
      <c r="O77" s="24"/>
      <c r="P77" s="24"/>
      <c r="Q77" s="24"/>
      <c r="R77" s="24"/>
      <c r="S77" s="24"/>
      <c r="T77" s="24"/>
      <c r="U77" s="24"/>
      <c r="V77" s="24"/>
      <c r="W77" s="24"/>
    </row>
    <row r="78" ht="129.75" customHeight="1">
      <c r="A78" s="7" t="s">
        <v>3682</v>
      </c>
      <c r="B78" s="7" t="s">
        <v>1738</v>
      </c>
      <c r="C78" s="24"/>
      <c r="D78" s="24"/>
      <c r="E78" s="16"/>
      <c r="F78" s="75" t="s">
        <v>3683</v>
      </c>
      <c r="G78" s="66" t="s">
        <v>3373</v>
      </c>
      <c r="H78" s="7" t="s">
        <v>3684</v>
      </c>
      <c r="I78" s="11" t="s">
        <v>3685</v>
      </c>
      <c r="J78" s="69" t="s">
        <v>3686</v>
      </c>
      <c r="K78" s="24"/>
      <c r="L78" s="24"/>
      <c r="M78" s="24"/>
      <c r="N78" s="24"/>
      <c r="O78" s="24"/>
      <c r="P78" s="24"/>
      <c r="Q78" s="24"/>
      <c r="R78" s="24"/>
      <c r="S78" s="24"/>
      <c r="T78" s="24"/>
      <c r="U78" s="24"/>
      <c r="V78" s="24"/>
      <c r="W78" s="24"/>
    </row>
    <row r="79">
      <c r="A79" s="9" t="s">
        <v>3687</v>
      </c>
      <c r="B79" s="7" t="s">
        <v>2807</v>
      </c>
      <c r="C79" s="24"/>
      <c r="D79" s="24"/>
      <c r="E79" s="7" t="s">
        <v>3688</v>
      </c>
      <c r="F79" s="79" t="s">
        <v>3689</v>
      </c>
      <c r="G79" s="66" t="s">
        <v>3373</v>
      </c>
      <c r="H79" s="7" t="s">
        <v>3690</v>
      </c>
      <c r="I79" s="24"/>
      <c r="J79" s="91" t="s">
        <v>3691</v>
      </c>
      <c r="K79" s="24"/>
      <c r="L79" s="24"/>
      <c r="M79" s="24"/>
      <c r="N79" s="24"/>
      <c r="O79" s="24"/>
      <c r="P79" s="24"/>
      <c r="Q79" s="24"/>
      <c r="R79" s="24"/>
      <c r="S79" s="24"/>
      <c r="T79" s="24"/>
      <c r="U79" s="24"/>
      <c r="V79" s="24"/>
      <c r="W79" s="24"/>
    </row>
    <row r="80">
      <c r="A80" s="9" t="s">
        <v>3687</v>
      </c>
      <c r="B80" s="7" t="s">
        <v>2807</v>
      </c>
      <c r="C80" s="24"/>
      <c r="D80" s="24"/>
      <c r="E80" s="7" t="s">
        <v>3692</v>
      </c>
      <c r="F80" s="75" t="s">
        <v>3693</v>
      </c>
      <c r="G80" s="66" t="s">
        <v>3373</v>
      </c>
      <c r="H80" s="7" t="s">
        <v>3694</v>
      </c>
      <c r="I80" s="24"/>
      <c r="J80" s="68" t="s">
        <v>3695</v>
      </c>
      <c r="K80" s="24"/>
      <c r="L80" s="24"/>
      <c r="M80" s="24"/>
      <c r="N80" s="24"/>
      <c r="O80" s="24"/>
      <c r="P80" s="24"/>
      <c r="Q80" s="24"/>
      <c r="R80" s="24"/>
      <c r="S80" s="24"/>
      <c r="T80" s="24"/>
      <c r="U80" s="24"/>
      <c r="V80" s="24"/>
      <c r="W80" s="24"/>
    </row>
    <row r="81">
      <c r="A81" s="9" t="s">
        <v>3687</v>
      </c>
      <c r="B81" s="7" t="s">
        <v>2807</v>
      </c>
      <c r="C81" s="24"/>
      <c r="D81" s="24"/>
      <c r="E81" s="7" t="s">
        <v>3688</v>
      </c>
      <c r="F81" s="79" t="s">
        <v>3696</v>
      </c>
      <c r="G81" s="66" t="s">
        <v>3373</v>
      </c>
      <c r="H81" s="7" t="s">
        <v>3697</v>
      </c>
      <c r="I81" s="24"/>
      <c r="J81" s="91" t="s">
        <v>3698</v>
      </c>
      <c r="K81" s="24"/>
      <c r="L81" s="24"/>
      <c r="M81" s="24"/>
      <c r="N81" s="24"/>
      <c r="O81" s="24"/>
      <c r="P81" s="24"/>
      <c r="Q81" s="24"/>
      <c r="R81" s="24"/>
      <c r="S81" s="24"/>
      <c r="T81" s="24"/>
      <c r="U81" s="24"/>
      <c r="V81" s="24"/>
      <c r="W81" s="24"/>
    </row>
    <row r="82">
      <c r="A82" s="7" t="s">
        <v>3699</v>
      </c>
      <c r="B82" s="7" t="s">
        <v>2847</v>
      </c>
      <c r="C82" s="24"/>
      <c r="D82" s="24"/>
      <c r="E82" s="16"/>
      <c r="F82" s="65" t="s">
        <v>3700</v>
      </c>
      <c r="G82" s="66" t="s">
        <v>3373</v>
      </c>
      <c r="H82" s="7" t="s">
        <v>3701</v>
      </c>
      <c r="I82" s="24"/>
      <c r="J82" s="69" t="s">
        <v>3702</v>
      </c>
      <c r="K82" s="24"/>
      <c r="L82" s="24"/>
      <c r="M82" s="24"/>
      <c r="N82" s="24"/>
      <c r="O82" s="24"/>
      <c r="P82" s="24"/>
      <c r="Q82" s="24"/>
      <c r="R82" s="24"/>
      <c r="S82" s="24"/>
      <c r="T82" s="24"/>
      <c r="U82" s="24"/>
      <c r="V82" s="24"/>
      <c r="W82" s="24"/>
    </row>
    <row r="83">
      <c r="A83" s="7" t="s">
        <v>3421</v>
      </c>
      <c r="B83" s="7" t="s">
        <v>2847</v>
      </c>
      <c r="C83" s="24"/>
      <c r="D83" s="24"/>
      <c r="E83" s="16"/>
      <c r="F83" s="75" t="s">
        <v>3703</v>
      </c>
      <c r="G83" s="66" t="s">
        <v>3373</v>
      </c>
      <c r="H83" s="7" t="s">
        <v>3704</v>
      </c>
      <c r="I83" s="24"/>
      <c r="J83" s="69" t="s">
        <v>3705</v>
      </c>
      <c r="K83" s="24"/>
      <c r="L83" s="24"/>
      <c r="M83" s="24"/>
      <c r="N83" s="24"/>
      <c r="O83" s="24"/>
      <c r="P83" s="24"/>
      <c r="Q83" s="24"/>
      <c r="R83" s="24"/>
      <c r="S83" s="24"/>
      <c r="T83" s="24"/>
      <c r="U83" s="24"/>
      <c r="V83" s="24"/>
      <c r="W83" s="24"/>
    </row>
    <row r="84">
      <c r="A84" s="7" t="s">
        <v>3447</v>
      </c>
      <c r="B84" s="7" t="s">
        <v>2847</v>
      </c>
      <c r="C84" s="24"/>
      <c r="D84" s="24"/>
      <c r="E84" s="16"/>
      <c r="F84" s="65" t="s">
        <v>3700</v>
      </c>
      <c r="G84" s="66" t="s">
        <v>3373</v>
      </c>
      <c r="H84" s="7" t="s">
        <v>3706</v>
      </c>
      <c r="I84" s="24"/>
      <c r="J84" s="69" t="s">
        <v>3707</v>
      </c>
      <c r="K84" s="24"/>
      <c r="L84" s="24"/>
      <c r="M84" s="24"/>
      <c r="N84" s="24"/>
      <c r="O84" s="24"/>
      <c r="P84" s="24"/>
      <c r="Q84" s="24"/>
      <c r="R84" s="24"/>
      <c r="S84" s="24"/>
      <c r="T84" s="24"/>
      <c r="U84" s="24"/>
      <c r="V84" s="24"/>
      <c r="W84" s="24"/>
    </row>
    <row r="85">
      <c r="A85" s="7" t="s">
        <v>3454</v>
      </c>
      <c r="B85" s="7" t="s">
        <v>2847</v>
      </c>
      <c r="C85" s="24"/>
      <c r="D85" s="24"/>
      <c r="E85" s="16"/>
      <c r="F85" s="75" t="s">
        <v>3708</v>
      </c>
      <c r="G85" s="66" t="s">
        <v>3373</v>
      </c>
      <c r="H85" s="7" t="s">
        <v>3709</v>
      </c>
      <c r="I85" s="11" t="s">
        <v>3710</v>
      </c>
      <c r="J85" s="69" t="s">
        <v>3711</v>
      </c>
      <c r="K85" s="24"/>
      <c r="L85" s="24"/>
      <c r="M85" s="24"/>
      <c r="N85" s="24"/>
      <c r="O85" s="24"/>
      <c r="P85" s="24"/>
      <c r="Q85" s="24"/>
      <c r="R85" s="24"/>
      <c r="S85" s="24"/>
      <c r="T85" s="24"/>
      <c r="U85" s="24"/>
      <c r="V85" s="24"/>
      <c r="W85" s="24"/>
    </row>
    <row r="86">
      <c r="A86" s="7" t="s">
        <v>3451</v>
      </c>
      <c r="B86" s="7" t="s">
        <v>2847</v>
      </c>
      <c r="C86" s="24"/>
      <c r="D86" s="24"/>
      <c r="E86" s="7" t="s">
        <v>3712</v>
      </c>
      <c r="F86" s="75" t="s">
        <v>3713</v>
      </c>
      <c r="G86" s="66" t="s">
        <v>3373</v>
      </c>
      <c r="H86" s="7" t="s">
        <v>3714</v>
      </c>
      <c r="I86" s="24"/>
      <c r="J86" s="68" t="s">
        <v>3715</v>
      </c>
      <c r="K86" s="24"/>
      <c r="L86" s="24"/>
      <c r="M86" s="24"/>
      <c r="N86" s="24"/>
      <c r="O86" s="24"/>
      <c r="P86" s="24"/>
      <c r="Q86" s="24"/>
      <c r="R86" s="24"/>
      <c r="S86" s="24"/>
      <c r="T86" s="24"/>
      <c r="U86" s="24"/>
      <c r="V86" s="24"/>
      <c r="W86" s="24"/>
    </row>
    <row r="87">
      <c r="A87" s="7" t="s">
        <v>3716</v>
      </c>
      <c r="B87" s="7" t="s">
        <v>2847</v>
      </c>
      <c r="C87" s="24"/>
      <c r="D87" s="24"/>
      <c r="E87" s="7" t="s">
        <v>3717</v>
      </c>
      <c r="F87" s="75" t="s">
        <v>3718</v>
      </c>
      <c r="G87" s="66" t="s">
        <v>3373</v>
      </c>
      <c r="H87" s="7" t="s">
        <v>3719</v>
      </c>
      <c r="I87" s="24"/>
      <c r="J87" s="69" t="s">
        <v>3720</v>
      </c>
      <c r="K87" s="24"/>
      <c r="L87" s="24"/>
      <c r="M87" s="24"/>
      <c r="N87" s="24"/>
      <c r="O87" s="24"/>
      <c r="P87" s="24"/>
      <c r="Q87" s="24"/>
      <c r="R87" s="24"/>
      <c r="S87" s="24"/>
      <c r="T87" s="24"/>
      <c r="U87" s="24"/>
      <c r="V87" s="24"/>
      <c r="W87" s="24"/>
    </row>
    <row r="88">
      <c r="A88" s="7" t="s">
        <v>3721</v>
      </c>
      <c r="B88" s="7" t="s">
        <v>1775</v>
      </c>
      <c r="C88" s="24"/>
      <c r="D88" s="24"/>
      <c r="E88" s="7" t="s">
        <v>3722</v>
      </c>
      <c r="F88" s="86" t="s">
        <v>3723</v>
      </c>
      <c r="G88" s="66" t="s">
        <v>3373</v>
      </c>
      <c r="H88" s="7" t="s">
        <v>3724</v>
      </c>
      <c r="I88" s="24"/>
      <c r="J88" s="69" t="s">
        <v>3725</v>
      </c>
      <c r="K88" s="24"/>
      <c r="L88" s="24"/>
      <c r="M88" s="24"/>
      <c r="N88" s="24"/>
      <c r="O88" s="24"/>
      <c r="P88" s="24"/>
      <c r="Q88" s="24"/>
      <c r="R88" s="24"/>
      <c r="S88" s="24"/>
      <c r="T88" s="24"/>
      <c r="U88" s="24"/>
      <c r="V88" s="24"/>
      <c r="W88" s="24"/>
    </row>
    <row r="89">
      <c r="A89" s="92">
        <v>44683.0</v>
      </c>
      <c r="B89" s="7" t="s">
        <v>1286</v>
      </c>
      <c r="C89" s="24"/>
      <c r="D89" s="24"/>
      <c r="E89" s="16" t="s">
        <v>3726</v>
      </c>
      <c r="F89" s="75" t="s">
        <v>3727</v>
      </c>
      <c r="G89" s="66" t="s">
        <v>3373</v>
      </c>
      <c r="H89" s="7" t="s">
        <v>3728</v>
      </c>
      <c r="I89" s="11" t="s">
        <v>3729</v>
      </c>
      <c r="J89" s="81" t="s">
        <v>3730</v>
      </c>
      <c r="K89" s="24"/>
      <c r="L89" s="24"/>
      <c r="M89" s="24"/>
      <c r="N89" s="24"/>
      <c r="P89" s="24"/>
      <c r="Q89" s="24"/>
      <c r="R89" s="24"/>
      <c r="S89" s="24"/>
      <c r="T89" s="24"/>
      <c r="U89" s="24"/>
      <c r="V89" s="24"/>
      <c r="W89" s="24"/>
    </row>
    <row r="90">
      <c r="A90" s="92">
        <v>44714.0</v>
      </c>
      <c r="B90" s="7" t="s">
        <v>1286</v>
      </c>
      <c r="C90" s="24"/>
      <c r="D90" s="24"/>
      <c r="E90" s="16" t="s">
        <v>3731</v>
      </c>
      <c r="F90" s="75" t="s">
        <v>3727</v>
      </c>
      <c r="G90" s="66" t="s">
        <v>3373</v>
      </c>
      <c r="H90" s="7" t="s">
        <v>3732</v>
      </c>
      <c r="I90" s="11" t="s">
        <v>3729</v>
      </c>
      <c r="J90" s="81" t="s">
        <v>3733</v>
      </c>
      <c r="K90" s="24"/>
      <c r="L90" s="24"/>
      <c r="M90" s="24"/>
      <c r="N90" s="24"/>
      <c r="P90" s="24"/>
      <c r="Q90" s="24"/>
      <c r="R90" s="24"/>
      <c r="S90" s="24"/>
      <c r="T90" s="24"/>
      <c r="U90" s="24"/>
      <c r="V90" s="24"/>
      <c r="W90" s="24"/>
    </row>
    <row r="91">
      <c r="A91" s="92">
        <v>44715.0</v>
      </c>
      <c r="B91" s="7" t="s">
        <v>1286</v>
      </c>
      <c r="C91" s="24"/>
      <c r="D91" s="24"/>
      <c r="E91" s="16" t="s">
        <v>3734</v>
      </c>
      <c r="F91" s="75" t="s">
        <v>3727</v>
      </c>
      <c r="G91" s="66" t="s">
        <v>3373</v>
      </c>
      <c r="H91" s="7" t="s">
        <v>3735</v>
      </c>
      <c r="I91" s="11" t="s">
        <v>3729</v>
      </c>
      <c r="J91" s="81" t="s">
        <v>3736</v>
      </c>
      <c r="K91" s="24"/>
      <c r="L91" s="24"/>
      <c r="M91" s="24"/>
      <c r="N91" s="24"/>
      <c r="P91" s="24"/>
      <c r="Q91" s="24"/>
      <c r="R91" s="24"/>
      <c r="S91" s="24"/>
      <c r="T91" s="24"/>
      <c r="U91" s="24"/>
      <c r="V91" s="24"/>
      <c r="W91" s="24"/>
    </row>
    <row r="92">
      <c r="A92" s="92">
        <v>44684.0</v>
      </c>
      <c r="B92" s="7" t="s">
        <v>1286</v>
      </c>
      <c r="C92" s="24"/>
      <c r="D92" s="24"/>
      <c r="E92" s="16" t="s">
        <v>3737</v>
      </c>
      <c r="F92" s="75" t="s">
        <v>3727</v>
      </c>
      <c r="G92" s="66" t="s">
        <v>3373</v>
      </c>
      <c r="H92" s="7" t="s">
        <v>3738</v>
      </c>
      <c r="I92" s="11" t="s">
        <v>3729</v>
      </c>
      <c r="J92" s="81" t="s">
        <v>3739</v>
      </c>
      <c r="K92" s="24"/>
      <c r="L92" s="24"/>
      <c r="M92" s="24"/>
      <c r="N92" s="24"/>
      <c r="P92" s="24"/>
      <c r="Q92" s="24"/>
      <c r="R92" s="24"/>
      <c r="S92" s="24"/>
      <c r="T92" s="24"/>
      <c r="U92" s="24"/>
      <c r="V92" s="24"/>
      <c r="W92" s="24"/>
    </row>
    <row r="93">
      <c r="A93" s="92">
        <v>44622.0</v>
      </c>
      <c r="B93" s="7" t="s">
        <v>1286</v>
      </c>
      <c r="C93" s="24"/>
      <c r="D93" s="24"/>
      <c r="E93" s="16" t="s">
        <v>3740</v>
      </c>
      <c r="F93" s="75" t="s">
        <v>3727</v>
      </c>
      <c r="G93" s="66" t="s">
        <v>3373</v>
      </c>
      <c r="H93" s="7" t="s">
        <v>3741</v>
      </c>
      <c r="I93" s="11" t="s">
        <v>3729</v>
      </c>
      <c r="J93" s="81" t="s">
        <v>3742</v>
      </c>
      <c r="K93" s="24"/>
      <c r="L93" s="24"/>
      <c r="M93" s="24"/>
      <c r="N93" s="24"/>
      <c r="P93" s="24"/>
      <c r="Q93" s="24"/>
      <c r="R93" s="24"/>
      <c r="S93" s="24"/>
      <c r="T93" s="24"/>
      <c r="U93" s="24"/>
      <c r="V93" s="24"/>
      <c r="W93" s="24"/>
    </row>
    <row r="94">
      <c r="A94" s="9" t="s">
        <v>3743</v>
      </c>
      <c r="B94" s="7" t="s">
        <v>1286</v>
      </c>
      <c r="C94" s="24"/>
      <c r="D94" s="24"/>
      <c r="E94" s="16" t="s">
        <v>3744</v>
      </c>
      <c r="F94" s="75" t="s">
        <v>3727</v>
      </c>
      <c r="G94" s="66" t="s">
        <v>3373</v>
      </c>
      <c r="H94" s="7" t="s">
        <v>3745</v>
      </c>
      <c r="I94" s="93"/>
      <c r="J94" s="81" t="s">
        <v>3746</v>
      </c>
      <c r="K94" s="24"/>
      <c r="L94" s="24"/>
      <c r="M94" s="24"/>
      <c r="N94" s="24"/>
      <c r="O94" s="24"/>
      <c r="P94" s="24"/>
      <c r="Q94" s="24"/>
      <c r="R94" s="24"/>
      <c r="S94" s="24"/>
      <c r="T94" s="24"/>
      <c r="U94" s="24"/>
      <c r="V94" s="24"/>
      <c r="W94" s="24"/>
    </row>
    <row r="95">
      <c r="A95" s="9" t="s">
        <v>3747</v>
      </c>
      <c r="B95" s="7" t="s">
        <v>1286</v>
      </c>
      <c r="C95" s="24"/>
      <c r="D95" s="24"/>
      <c r="E95" s="16" t="s">
        <v>3748</v>
      </c>
      <c r="F95" s="75" t="s">
        <v>3727</v>
      </c>
      <c r="G95" s="66" t="s">
        <v>3373</v>
      </c>
      <c r="H95" s="7" t="s">
        <v>3749</v>
      </c>
      <c r="I95" s="93"/>
      <c r="J95" s="81" t="s">
        <v>3750</v>
      </c>
      <c r="K95" s="24"/>
      <c r="L95" s="24"/>
      <c r="M95" s="24"/>
      <c r="N95" s="24"/>
      <c r="O95" s="24"/>
      <c r="P95" s="24"/>
      <c r="Q95" s="24"/>
      <c r="R95" s="24"/>
      <c r="S95" s="24"/>
      <c r="T95" s="24"/>
      <c r="U95" s="24"/>
      <c r="V95" s="24"/>
      <c r="W95" s="24"/>
    </row>
    <row r="96">
      <c r="A96" s="9" t="s">
        <v>3751</v>
      </c>
      <c r="B96" s="7" t="s">
        <v>1286</v>
      </c>
      <c r="C96" s="24"/>
      <c r="D96" s="24"/>
      <c r="E96" s="16" t="s">
        <v>3752</v>
      </c>
      <c r="F96" s="75" t="s">
        <v>3727</v>
      </c>
      <c r="G96" s="66" t="s">
        <v>3373</v>
      </c>
      <c r="H96" s="7" t="s">
        <v>3753</v>
      </c>
      <c r="I96" s="93"/>
      <c r="J96" s="81" t="s">
        <v>3754</v>
      </c>
      <c r="K96" s="24"/>
      <c r="L96" s="24"/>
      <c r="M96" s="24"/>
      <c r="N96" s="24"/>
      <c r="O96" s="24"/>
      <c r="P96" s="24"/>
      <c r="Q96" s="24"/>
      <c r="R96" s="24"/>
      <c r="S96" s="24"/>
      <c r="T96" s="24"/>
      <c r="U96" s="24"/>
      <c r="V96" s="24"/>
      <c r="W96" s="24"/>
    </row>
    <row r="97">
      <c r="A97" s="7" t="s">
        <v>3755</v>
      </c>
      <c r="B97" s="7" t="s">
        <v>1286</v>
      </c>
      <c r="C97" s="24"/>
      <c r="D97" s="24"/>
      <c r="E97" s="94" t="s">
        <v>3756</v>
      </c>
      <c r="F97" s="75" t="s">
        <v>3727</v>
      </c>
      <c r="G97" s="66" t="s">
        <v>3373</v>
      </c>
      <c r="H97" s="7" t="s">
        <v>3757</v>
      </c>
      <c r="I97" s="21" t="s">
        <v>3758</v>
      </c>
      <c r="J97" s="46" t="s">
        <v>3759</v>
      </c>
      <c r="K97" s="24"/>
      <c r="L97" s="24"/>
      <c r="M97" s="24"/>
      <c r="N97" s="24"/>
      <c r="O97" s="24"/>
      <c r="P97" s="24"/>
      <c r="Q97" s="24"/>
      <c r="R97" s="24"/>
      <c r="S97" s="24"/>
      <c r="T97" s="24"/>
      <c r="U97" s="24"/>
      <c r="V97" s="24"/>
      <c r="W97" s="24"/>
    </row>
    <row r="98">
      <c r="A98" s="7" t="s">
        <v>3760</v>
      </c>
      <c r="B98" s="7" t="s">
        <v>1286</v>
      </c>
      <c r="C98" s="24"/>
      <c r="D98" s="24"/>
      <c r="E98" s="94" t="s">
        <v>3761</v>
      </c>
      <c r="F98" s="75" t="s">
        <v>3727</v>
      </c>
      <c r="G98" s="66" t="s">
        <v>3373</v>
      </c>
      <c r="H98" s="7" t="s">
        <v>3762</v>
      </c>
      <c r="I98" s="21" t="s">
        <v>3763</v>
      </c>
      <c r="J98" s="46" t="s">
        <v>3764</v>
      </c>
      <c r="K98" s="24"/>
      <c r="L98" s="24"/>
      <c r="M98" s="24"/>
      <c r="N98" s="24"/>
      <c r="O98" s="24"/>
      <c r="P98" s="24"/>
      <c r="Q98" s="24"/>
      <c r="R98" s="24"/>
      <c r="S98" s="24"/>
      <c r="T98" s="24"/>
      <c r="U98" s="24"/>
      <c r="V98" s="24"/>
      <c r="W98" s="24"/>
    </row>
    <row r="99">
      <c r="A99" s="12" t="s">
        <v>3765</v>
      </c>
      <c r="B99" s="7" t="s">
        <v>2279</v>
      </c>
      <c r="C99" s="24"/>
      <c r="D99" s="24"/>
      <c r="E99" s="9" t="s">
        <v>3766</v>
      </c>
      <c r="F99" s="75" t="s">
        <v>3727</v>
      </c>
      <c r="G99" s="66" t="s">
        <v>3373</v>
      </c>
      <c r="H99" s="7" t="s">
        <v>3767</v>
      </c>
      <c r="I99" s="24"/>
      <c r="J99" s="69" t="s">
        <v>3768</v>
      </c>
      <c r="K99" s="24"/>
      <c r="L99" s="24"/>
      <c r="M99" s="24"/>
      <c r="N99" s="24"/>
      <c r="O99" s="24"/>
      <c r="P99" s="24"/>
      <c r="Q99" s="24"/>
      <c r="R99" s="24"/>
      <c r="S99" s="24"/>
      <c r="T99" s="24"/>
      <c r="U99" s="24"/>
      <c r="V99" s="24"/>
      <c r="W99" s="24"/>
    </row>
    <row r="100" ht="208.5" customHeight="1">
      <c r="A100" s="12" t="s">
        <v>3765</v>
      </c>
      <c r="B100" s="7" t="s">
        <v>2279</v>
      </c>
      <c r="C100" s="24"/>
      <c r="D100" s="24"/>
      <c r="E100" s="7" t="s">
        <v>3769</v>
      </c>
      <c r="F100" s="75" t="s">
        <v>3770</v>
      </c>
      <c r="G100" s="66" t="s">
        <v>3373</v>
      </c>
      <c r="H100" s="7" t="s">
        <v>3771</v>
      </c>
      <c r="I100" s="24"/>
      <c r="J100" s="69" t="s">
        <v>3772</v>
      </c>
      <c r="K100" s="24"/>
      <c r="L100" s="24"/>
      <c r="M100" s="24"/>
      <c r="N100" s="24"/>
      <c r="O100" s="24"/>
      <c r="P100" s="24"/>
      <c r="Q100" s="24"/>
      <c r="R100" s="24"/>
      <c r="S100" s="24"/>
      <c r="T100" s="24"/>
      <c r="U100" s="24"/>
      <c r="V100" s="24"/>
      <c r="W100" s="24"/>
    </row>
    <row r="101">
      <c r="A101" s="12" t="s">
        <v>3765</v>
      </c>
      <c r="B101" s="7" t="s">
        <v>2279</v>
      </c>
      <c r="C101" s="24"/>
      <c r="D101" s="24"/>
      <c r="E101" s="7" t="s">
        <v>3773</v>
      </c>
      <c r="F101" s="75" t="s">
        <v>3727</v>
      </c>
      <c r="G101" s="66" t="s">
        <v>3373</v>
      </c>
      <c r="H101" s="7" t="s">
        <v>3774</v>
      </c>
      <c r="I101" s="24"/>
      <c r="J101" s="69" t="s">
        <v>3775</v>
      </c>
      <c r="K101" s="24"/>
      <c r="L101" s="24"/>
      <c r="M101" s="24"/>
      <c r="N101" s="24"/>
      <c r="O101" s="24"/>
      <c r="P101" s="24"/>
      <c r="Q101" s="24"/>
      <c r="R101" s="24"/>
      <c r="S101" s="24"/>
      <c r="T101" s="24"/>
      <c r="U101" s="24"/>
      <c r="V101" s="24"/>
      <c r="W101" s="24"/>
    </row>
    <row r="102">
      <c r="A102" s="7" t="s">
        <v>3765</v>
      </c>
      <c r="B102" s="7" t="s">
        <v>2279</v>
      </c>
      <c r="C102" s="24"/>
      <c r="D102" s="24"/>
      <c r="E102" s="16"/>
      <c r="F102" s="75" t="s">
        <v>3776</v>
      </c>
      <c r="G102" s="66" t="s">
        <v>3373</v>
      </c>
      <c r="H102" s="7" t="s">
        <v>3777</v>
      </c>
      <c r="I102" s="24"/>
      <c r="J102" s="69" t="s">
        <v>3778</v>
      </c>
      <c r="K102" s="24"/>
      <c r="L102" s="24"/>
      <c r="M102" s="24"/>
      <c r="N102" s="24"/>
      <c r="O102" s="24"/>
      <c r="P102" s="24"/>
      <c r="Q102" s="24"/>
      <c r="R102" s="24"/>
      <c r="S102" s="24"/>
      <c r="T102" s="24"/>
      <c r="U102" s="24"/>
      <c r="V102" s="24"/>
      <c r="W102" s="24"/>
    </row>
    <row r="103">
      <c r="A103" s="7" t="s">
        <v>3765</v>
      </c>
      <c r="B103" s="7" t="s">
        <v>2279</v>
      </c>
      <c r="C103" s="24"/>
      <c r="D103" s="24"/>
      <c r="E103" s="11" t="s">
        <v>3779</v>
      </c>
      <c r="F103" s="93"/>
      <c r="G103" s="66" t="s">
        <v>3373</v>
      </c>
      <c r="H103" s="7" t="s">
        <v>3780</v>
      </c>
      <c r="I103" s="46" t="s">
        <v>3781</v>
      </c>
      <c r="J103" s="69" t="s">
        <v>3782</v>
      </c>
      <c r="K103" s="24"/>
      <c r="L103" s="24"/>
      <c r="M103" s="24"/>
      <c r="N103" s="24"/>
      <c r="O103" s="24"/>
      <c r="P103" s="24"/>
      <c r="Q103" s="24"/>
      <c r="R103" s="24"/>
      <c r="S103" s="24"/>
      <c r="T103" s="24"/>
      <c r="U103" s="24"/>
      <c r="V103" s="24"/>
      <c r="W103" s="24"/>
    </row>
    <row r="104">
      <c r="A104" s="7" t="s">
        <v>3765</v>
      </c>
      <c r="B104" s="7" t="s">
        <v>2279</v>
      </c>
      <c r="C104" s="24"/>
      <c r="D104" s="24"/>
      <c r="E104" s="11" t="s">
        <v>3783</v>
      </c>
      <c r="F104" s="75" t="s">
        <v>3784</v>
      </c>
      <c r="G104" s="66" t="s">
        <v>3373</v>
      </c>
      <c r="H104" s="7" t="s">
        <v>3785</v>
      </c>
      <c r="I104" s="67"/>
      <c r="J104" s="69" t="s">
        <v>3786</v>
      </c>
      <c r="K104" s="24"/>
      <c r="L104" s="24"/>
      <c r="M104" s="24"/>
      <c r="N104" s="24"/>
      <c r="O104" s="24"/>
      <c r="P104" s="24"/>
      <c r="Q104" s="24"/>
      <c r="R104" s="24"/>
      <c r="S104" s="24"/>
      <c r="T104" s="24"/>
      <c r="U104" s="24"/>
      <c r="V104" s="24"/>
      <c r="W104" s="24"/>
    </row>
    <row r="105">
      <c r="A105" s="7" t="s">
        <v>3765</v>
      </c>
      <c r="B105" s="7" t="s">
        <v>2279</v>
      </c>
      <c r="C105" s="24"/>
      <c r="D105" s="24"/>
      <c r="E105" s="11" t="s">
        <v>3783</v>
      </c>
      <c r="F105" s="75" t="s">
        <v>3787</v>
      </c>
      <c r="G105" s="66" t="s">
        <v>3373</v>
      </c>
      <c r="H105" s="7" t="s">
        <v>3788</v>
      </c>
      <c r="I105" s="67"/>
      <c r="J105" s="69" t="s">
        <v>3789</v>
      </c>
      <c r="K105" s="24"/>
      <c r="L105" s="24"/>
      <c r="M105" s="24"/>
      <c r="N105" s="24"/>
      <c r="O105" s="24"/>
      <c r="P105" s="24"/>
      <c r="Q105" s="24"/>
      <c r="R105" s="24"/>
      <c r="S105" s="24"/>
      <c r="T105" s="24"/>
      <c r="U105" s="24"/>
      <c r="V105" s="24"/>
      <c r="W105" s="24"/>
    </row>
    <row r="106" ht="58.5" customHeight="1">
      <c r="A106" s="7" t="s">
        <v>3765</v>
      </c>
      <c r="B106" s="7" t="s">
        <v>2279</v>
      </c>
      <c r="C106" s="24"/>
      <c r="D106" s="24"/>
      <c r="E106" s="16"/>
      <c r="F106" s="75" t="s">
        <v>3790</v>
      </c>
      <c r="G106" s="66" t="s">
        <v>3373</v>
      </c>
      <c r="H106" s="7" t="s">
        <v>3791</v>
      </c>
      <c r="I106" s="24"/>
      <c r="J106" s="68" t="s">
        <v>3792</v>
      </c>
      <c r="K106" s="24"/>
      <c r="L106" s="24"/>
      <c r="M106" s="24"/>
      <c r="N106" s="24"/>
      <c r="O106" s="24"/>
      <c r="P106" s="24"/>
      <c r="Q106" s="24"/>
      <c r="R106" s="24"/>
      <c r="S106" s="24"/>
      <c r="T106" s="24"/>
      <c r="U106" s="24"/>
      <c r="V106" s="24"/>
      <c r="W106" s="24"/>
    </row>
    <row r="107" ht="70.5" customHeight="1">
      <c r="A107" s="7" t="s">
        <v>3765</v>
      </c>
      <c r="B107" s="7" t="s">
        <v>2279</v>
      </c>
      <c r="C107" s="11"/>
      <c r="D107" s="11"/>
      <c r="E107" s="16"/>
      <c r="F107" s="75" t="s">
        <v>3793</v>
      </c>
      <c r="G107" s="66" t="s">
        <v>3373</v>
      </c>
      <c r="H107" s="7" t="s">
        <v>3794</v>
      </c>
      <c r="I107" s="24"/>
      <c r="J107" s="68" t="s">
        <v>3795</v>
      </c>
      <c r="K107" s="24"/>
      <c r="L107" s="24"/>
      <c r="M107" s="24"/>
      <c r="N107" s="24"/>
      <c r="O107" s="24"/>
      <c r="P107" s="24"/>
      <c r="Q107" s="24"/>
      <c r="R107" s="24"/>
      <c r="S107" s="24"/>
      <c r="T107" s="24"/>
      <c r="U107" s="24"/>
      <c r="V107" s="24"/>
      <c r="W107" s="24"/>
    </row>
    <row r="108" ht="57.0" customHeight="1">
      <c r="A108" s="7" t="s">
        <v>3765</v>
      </c>
      <c r="B108" s="7" t="s">
        <v>2279</v>
      </c>
      <c r="C108" s="11"/>
      <c r="D108" s="24"/>
      <c r="E108" s="16"/>
      <c r="F108" s="75" t="s">
        <v>3796</v>
      </c>
      <c r="G108" s="66" t="s">
        <v>3373</v>
      </c>
      <c r="H108" s="7" t="s">
        <v>3797</v>
      </c>
      <c r="I108" s="24"/>
      <c r="J108" s="68" t="s">
        <v>3798</v>
      </c>
      <c r="K108" s="24"/>
      <c r="L108" s="24"/>
      <c r="M108" s="24"/>
      <c r="N108" s="24"/>
      <c r="O108" s="24"/>
      <c r="P108" s="24"/>
      <c r="Q108" s="24"/>
      <c r="R108" s="24"/>
      <c r="S108" s="24"/>
      <c r="T108" s="24"/>
      <c r="U108" s="24"/>
      <c r="V108" s="24"/>
      <c r="W108" s="24"/>
    </row>
    <row r="109">
      <c r="A109" s="7" t="s">
        <v>3765</v>
      </c>
      <c r="B109" s="7" t="s">
        <v>2279</v>
      </c>
      <c r="C109" s="11"/>
      <c r="D109" s="11"/>
      <c r="E109" s="7"/>
      <c r="F109" s="75" t="s">
        <v>3799</v>
      </c>
      <c r="G109" s="66" t="s">
        <v>3373</v>
      </c>
      <c r="H109" s="7" t="s">
        <v>3800</v>
      </c>
      <c r="I109" s="24"/>
      <c r="J109" s="68" t="s">
        <v>3801</v>
      </c>
      <c r="K109" s="24"/>
      <c r="L109" s="24"/>
      <c r="M109" s="24"/>
      <c r="N109" s="24"/>
      <c r="O109" s="24"/>
      <c r="P109" s="24"/>
      <c r="Q109" s="24"/>
      <c r="R109" s="24"/>
      <c r="S109" s="24"/>
      <c r="T109" s="24"/>
      <c r="U109" s="24"/>
      <c r="V109" s="24"/>
      <c r="W109" s="24"/>
    </row>
    <row r="110">
      <c r="A110" s="7" t="s">
        <v>3765</v>
      </c>
      <c r="B110" s="7" t="s">
        <v>2279</v>
      </c>
      <c r="C110" s="24"/>
      <c r="D110" s="24"/>
      <c r="E110" s="16"/>
      <c r="F110" s="75" t="s">
        <v>3802</v>
      </c>
      <c r="G110" s="66" t="s">
        <v>3373</v>
      </c>
      <c r="H110" s="7" t="s">
        <v>3803</v>
      </c>
      <c r="I110" s="24"/>
      <c r="J110" s="68" t="s">
        <v>3804</v>
      </c>
      <c r="K110" s="24"/>
      <c r="L110" s="24"/>
      <c r="M110" s="24"/>
      <c r="N110" s="24"/>
      <c r="O110" s="24"/>
      <c r="P110" s="24"/>
      <c r="Q110" s="24"/>
      <c r="R110" s="24"/>
      <c r="S110" s="24"/>
      <c r="T110" s="24"/>
      <c r="U110" s="24"/>
      <c r="V110" s="24"/>
      <c r="W110" s="24"/>
    </row>
    <row r="111">
      <c r="A111" s="7" t="s">
        <v>3765</v>
      </c>
      <c r="B111" s="7" t="s">
        <v>2279</v>
      </c>
      <c r="C111" s="24"/>
      <c r="D111" s="24"/>
      <c r="E111" s="16"/>
      <c r="F111" s="75" t="s">
        <v>3805</v>
      </c>
      <c r="G111" s="66" t="s">
        <v>3373</v>
      </c>
      <c r="H111" s="7" t="s">
        <v>3806</v>
      </c>
      <c r="I111" s="24"/>
      <c r="J111" s="68" t="s">
        <v>3807</v>
      </c>
      <c r="K111" s="24"/>
      <c r="L111" s="24"/>
      <c r="M111" s="24"/>
      <c r="N111" s="24"/>
      <c r="O111" s="24"/>
      <c r="P111" s="24"/>
      <c r="Q111" s="24"/>
      <c r="R111" s="24"/>
      <c r="S111" s="24"/>
      <c r="T111" s="24"/>
      <c r="U111" s="24"/>
      <c r="V111" s="24"/>
      <c r="W111" s="24"/>
    </row>
    <row r="112">
      <c r="A112" s="7" t="s">
        <v>3765</v>
      </c>
      <c r="B112" s="7" t="s">
        <v>2279</v>
      </c>
      <c r="C112" s="24"/>
      <c r="D112" s="24"/>
      <c r="E112" s="95"/>
      <c r="F112" s="75" t="s">
        <v>3808</v>
      </c>
      <c r="G112" s="66" t="s">
        <v>3373</v>
      </c>
      <c r="H112" s="7" t="s">
        <v>3809</v>
      </c>
      <c r="I112" s="24"/>
      <c r="J112" s="68" t="s">
        <v>3810</v>
      </c>
      <c r="K112" s="24"/>
      <c r="L112" s="24"/>
      <c r="M112" s="24"/>
      <c r="N112" s="24"/>
      <c r="O112" s="24"/>
      <c r="P112" s="24"/>
      <c r="Q112" s="24"/>
      <c r="R112" s="24"/>
      <c r="S112" s="24"/>
      <c r="T112" s="24"/>
      <c r="U112" s="24"/>
      <c r="V112" s="24"/>
      <c r="W112" s="24"/>
    </row>
    <row r="113">
      <c r="A113" s="7" t="s">
        <v>3765</v>
      </c>
      <c r="B113" s="7" t="s">
        <v>2279</v>
      </c>
      <c r="C113" s="11"/>
      <c r="D113" s="11"/>
      <c r="E113" s="95"/>
      <c r="F113" s="75" t="s">
        <v>3811</v>
      </c>
      <c r="G113" s="66" t="s">
        <v>3373</v>
      </c>
      <c r="H113" s="7" t="s">
        <v>3812</v>
      </c>
      <c r="I113" s="24"/>
      <c r="J113" s="68" t="s">
        <v>3813</v>
      </c>
      <c r="K113" s="24"/>
      <c r="L113" s="24"/>
      <c r="M113" s="24"/>
      <c r="N113" s="24"/>
      <c r="O113" s="24"/>
      <c r="P113" s="24"/>
      <c r="Q113" s="24"/>
      <c r="R113" s="24"/>
      <c r="S113" s="24"/>
      <c r="T113" s="24"/>
      <c r="U113" s="24"/>
      <c r="V113" s="24"/>
      <c r="W113" s="24"/>
    </row>
    <row r="114">
      <c r="A114" s="7" t="s">
        <v>3765</v>
      </c>
      <c r="B114" s="7" t="s">
        <v>2279</v>
      </c>
      <c r="C114" s="11"/>
      <c r="D114" s="24"/>
      <c r="E114" s="16"/>
      <c r="F114" s="75" t="s">
        <v>3814</v>
      </c>
      <c r="G114" s="66" t="s">
        <v>3373</v>
      </c>
      <c r="H114" s="7" t="s">
        <v>3815</v>
      </c>
      <c r="I114" s="24"/>
      <c r="J114" s="68" t="s">
        <v>3816</v>
      </c>
      <c r="K114" s="24"/>
      <c r="L114" s="24"/>
      <c r="M114" s="24"/>
      <c r="N114" s="24"/>
      <c r="O114" s="24"/>
      <c r="P114" s="24"/>
      <c r="Q114" s="24"/>
      <c r="R114" s="24"/>
      <c r="S114" s="24"/>
      <c r="T114" s="24"/>
      <c r="U114" s="24"/>
      <c r="V114" s="24"/>
      <c r="W114" s="24"/>
    </row>
    <row r="115">
      <c r="A115" s="7" t="s">
        <v>3765</v>
      </c>
      <c r="B115" s="7" t="s">
        <v>2279</v>
      </c>
      <c r="C115" s="11"/>
      <c r="D115" s="24"/>
      <c r="E115" s="16"/>
      <c r="F115" s="75" t="s">
        <v>3817</v>
      </c>
      <c r="G115" s="66" t="s">
        <v>3373</v>
      </c>
      <c r="H115" s="7" t="s">
        <v>3818</v>
      </c>
      <c r="I115" s="24"/>
      <c r="J115" s="69" t="s">
        <v>3819</v>
      </c>
      <c r="K115" s="24"/>
      <c r="L115" s="24"/>
      <c r="M115" s="24"/>
      <c r="N115" s="24"/>
      <c r="O115" s="24"/>
      <c r="P115" s="24"/>
      <c r="Q115" s="24"/>
      <c r="R115" s="24"/>
      <c r="S115" s="24"/>
      <c r="T115" s="24"/>
      <c r="U115" s="24"/>
      <c r="V115" s="24"/>
      <c r="W115" s="24"/>
    </row>
    <row r="116">
      <c r="A116" s="7" t="s">
        <v>3820</v>
      </c>
      <c r="B116" s="7" t="s">
        <v>2398</v>
      </c>
      <c r="C116" s="11"/>
      <c r="D116" s="24"/>
      <c r="E116" s="7" t="s">
        <v>3821</v>
      </c>
      <c r="F116" s="75" t="s">
        <v>3822</v>
      </c>
      <c r="G116" s="66" t="s">
        <v>3373</v>
      </c>
      <c r="H116" s="7" t="s">
        <v>3823</v>
      </c>
      <c r="I116" s="24"/>
      <c r="J116" s="68" t="s">
        <v>3824</v>
      </c>
      <c r="K116" s="24"/>
      <c r="L116" s="24"/>
      <c r="M116" s="24"/>
      <c r="N116" s="24"/>
      <c r="O116" s="24"/>
      <c r="P116" s="24"/>
      <c r="Q116" s="24"/>
      <c r="R116" s="24"/>
      <c r="S116" s="24"/>
      <c r="T116" s="24"/>
      <c r="U116" s="24"/>
      <c r="V116" s="24"/>
      <c r="W116" s="24"/>
    </row>
    <row r="117">
      <c r="A117" s="7" t="s">
        <v>3820</v>
      </c>
      <c r="B117" s="7" t="s">
        <v>2398</v>
      </c>
      <c r="C117" s="11"/>
      <c r="D117" s="24"/>
      <c r="E117" s="7" t="s">
        <v>3825</v>
      </c>
      <c r="F117" s="75" t="s">
        <v>3826</v>
      </c>
      <c r="G117" s="66" t="s">
        <v>3373</v>
      </c>
      <c r="H117" s="7" t="s">
        <v>3827</v>
      </c>
      <c r="I117" s="24"/>
      <c r="J117" s="68" t="s">
        <v>3828</v>
      </c>
      <c r="K117" s="24"/>
      <c r="L117" s="24"/>
      <c r="M117" s="24"/>
      <c r="N117" s="24"/>
      <c r="O117" s="24"/>
      <c r="P117" s="24"/>
      <c r="Q117" s="24"/>
      <c r="R117" s="24"/>
      <c r="S117" s="24"/>
      <c r="T117" s="24"/>
      <c r="U117" s="24"/>
      <c r="V117" s="24"/>
      <c r="W117" s="24"/>
    </row>
    <row r="118">
      <c r="A118" s="7" t="s">
        <v>3829</v>
      </c>
      <c r="B118" s="7"/>
      <c r="C118" s="11"/>
      <c r="D118" s="24"/>
      <c r="E118" s="7" t="s">
        <v>3830</v>
      </c>
      <c r="F118" s="75" t="s">
        <v>3831</v>
      </c>
      <c r="G118" s="66" t="s">
        <v>3373</v>
      </c>
      <c r="H118" s="7" t="s">
        <v>3832</v>
      </c>
      <c r="I118" s="24"/>
      <c r="J118" s="69" t="s">
        <v>3833</v>
      </c>
      <c r="K118" s="24"/>
      <c r="L118" s="24"/>
      <c r="M118" s="24"/>
      <c r="N118" s="24"/>
      <c r="O118" s="24"/>
      <c r="P118" s="24"/>
      <c r="Q118" s="24"/>
      <c r="R118" s="24"/>
      <c r="S118" s="24"/>
      <c r="T118" s="24"/>
      <c r="U118" s="24"/>
      <c r="V118" s="24"/>
      <c r="W118" s="24"/>
    </row>
    <row r="119">
      <c r="A119" s="7" t="s">
        <v>3829</v>
      </c>
      <c r="B119" s="7" t="s">
        <v>2169</v>
      </c>
      <c r="C119" s="11"/>
      <c r="D119" s="24"/>
      <c r="E119" s="7" t="s">
        <v>3834</v>
      </c>
      <c r="F119" s="75" t="s">
        <v>3727</v>
      </c>
      <c r="G119" s="66" t="s">
        <v>3373</v>
      </c>
      <c r="H119" s="7" t="s">
        <v>3835</v>
      </c>
      <c r="I119" s="24"/>
      <c r="J119" s="69" t="s">
        <v>3836</v>
      </c>
      <c r="K119" s="24"/>
      <c r="L119" s="24"/>
      <c r="M119" s="24"/>
      <c r="N119" s="24"/>
      <c r="O119" s="24"/>
      <c r="P119" s="24"/>
      <c r="Q119" s="24"/>
      <c r="R119" s="24"/>
      <c r="S119" s="24"/>
      <c r="T119" s="24"/>
      <c r="U119" s="24"/>
      <c r="V119" s="24"/>
      <c r="W119" s="24"/>
    </row>
    <row r="120">
      <c r="A120" s="9" t="s">
        <v>3837</v>
      </c>
      <c r="B120" s="54" t="s">
        <v>3838</v>
      </c>
      <c r="C120" s="11"/>
      <c r="D120" s="24"/>
      <c r="E120" s="16"/>
      <c r="F120" s="86" t="s">
        <v>3839</v>
      </c>
      <c r="G120" s="66" t="s">
        <v>3373</v>
      </c>
      <c r="H120" s="54" t="s">
        <v>3840</v>
      </c>
      <c r="I120" s="11" t="s">
        <v>3841</v>
      </c>
      <c r="J120" s="68" t="s">
        <v>3842</v>
      </c>
      <c r="K120" s="24"/>
      <c r="L120" s="24"/>
      <c r="M120" s="24"/>
      <c r="N120" s="24"/>
      <c r="O120" s="24"/>
      <c r="P120" s="24"/>
      <c r="Q120" s="24"/>
      <c r="R120" s="24"/>
      <c r="S120" s="24"/>
      <c r="T120" s="24"/>
      <c r="U120" s="24"/>
      <c r="V120" s="24"/>
      <c r="W120" s="24"/>
    </row>
    <row r="121">
      <c r="A121" s="9" t="s">
        <v>3837</v>
      </c>
      <c r="B121" s="54" t="s">
        <v>3838</v>
      </c>
      <c r="C121" s="11"/>
      <c r="D121" s="24"/>
      <c r="E121" s="96" t="s">
        <v>3843</v>
      </c>
      <c r="F121" s="65" t="s">
        <v>3844</v>
      </c>
      <c r="G121" s="66" t="s">
        <v>3373</v>
      </c>
      <c r="H121" s="54" t="s">
        <v>3845</v>
      </c>
      <c r="I121" s="24"/>
      <c r="J121" s="69" t="s">
        <v>3846</v>
      </c>
      <c r="K121" s="24"/>
      <c r="L121" s="24"/>
      <c r="M121" s="24"/>
      <c r="N121" s="24"/>
      <c r="O121" s="24"/>
      <c r="P121" s="24"/>
      <c r="Q121" s="24"/>
      <c r="R121" s="24"/>
      <c r="S121" s="24"/>
      <c r="T121" s="24"/>
      <c r="U121" s="24"/>
      <c r="V121" s="24"/>
      <c r="W121" s="24"/>
    </row>
    <row r="122">
      <c r="A122" s="9" t="s">
        <v>3837</v>
      </c>
      <c r="B122" s="54" t="s">
        <v>3838</v>
      </c>
      <c r="C122" s="11"/>
      <c r="D122" s="24"/>
      <c r="E122" s="96" t="s">
        <v>3847</v>
      </c>
      <c r="F122" s="65" t="s">
        <v>3848</v>
      </c>
      <c r="G122" s="66" t="s">
        <v>3373</v>
      </c>
      <c r="H122" s="54" t="s">
        <v>3849</v>
      </c>
      <c r="I122" s="24"/>
      <c r="J122" s="69" t="s">
        <v>3850</v>
      </c>
      <c r="K122" s="24"/>
      <c r="L122" s="24"/>
      <c r="M122" s="24"/>
      <c r="N122" s="24"/>
      <c r="O122" s="24"/>
      <c r="P122" s="24"/>
      <c r="Q122" s="24"/>
      <c r="R122" s="24"/>
      <c r="S122" s="24"/>
      <c r="T122" s="24"/>
      <c r="U122" s="24"/>
      <c r="V122" s="24"/>
      <c r="W122" s="24"/>
    </row>
    <row r="123">
      <c r="A123" s="9" t="s">
        <v>3837</v>
      </c>
      <c r="B123" s="54" t="s">
        <v>3838</v>
      </c>
      <c r="C123" s="11"/>
      <c r="D123" s="24"/>
      <c r="E123" s="96" t="s">
        <v>3851</v>
      </c>
      <c r="F123" s="65" t="s">
        <v>3852</v>
      </c>
      <c r="G123" s="66" t="s">
        <v>3373</v>
      </c>
      <c r="H123" s="54" t="s">
        <v>3853</v>
      </c>
      <c r="I123" s="24"/>
      <c r="J123" s="69" t="s">
        <v>3854</v>
      </c>
      <c r="K123" s="24"/>
      <c r="L123" s="24"/>
      <c r="M123" s="24"/>
      <c r="N123" s="24"/>
      <c r="O123" s="24"/>
      <c r="P123" s="24"/>
      <c r="Q123" s="24"/>
      <c r="R123" s="24"/>
      <c r="S123" s="24"/>
      <c r="T123" s="24"/>
      <c r="U123" s="24"/>
      <c r="V123" s="24"/>
      <c r="W123" s="24"/>
    </row>
    <row r="124">
      <c r="A124" s="7" t="s">
        <v>3855</v>
      </c>
      <c r="B124" s="7" t="s">
        <v>3856</v>
      </c>
      <c r="C124" s="24"/>
      <c r="D124" s="24"/>
      <c r="E124" s="97" t="s">
        <v>3857</v>
      </c>
      <c r="F124" s="98" t="s">
        <v>3858</v>
      </c>
      <c r="G124" s="66" t="s">
        <v>3373</v>
      </c>
      <c r="H124" s="7" t="s">
        <v>3859</v>
      </c>
      <c r="I124" s="24"/>
      <c r="J124" s="69" t="s">
        <v>3860</v>
      </c>
      <c r="K124" s="24"/>
      <c r="L124" s="24"/>
      <c r="M124" s="24"/>
      <c r="N124" s="24"/>
      <c r="O124" s="24"/>
      <c r="P124" s="24"/>
      <c r="Q124" s="24"/>
      <c r="R124" s="24"/>
      <c r="S124" s="24"/>
      <c r="T124" s="24"/>
      <c r="U124" s="24"/>
      <c r="V124" s="24"/>
      <c r="W124" s="24"/>
    </row>
    <row r="125">
      <c r="A125" s="7" t="s">
        <v>3855</v>
      </c>
      <c r="B125" s="7" t="s">
        <v>3856</v>
      </c>
      <c r="C125" s="24"/>
      <c r="D125" s="24"/>
      <c r="E125" s="97" t="s">
        <v>3861</v>
      </c>
      <c r="F125" s="98" t="s">
        <v>3858</v>
      </c>
      <c r="G125" s="66" t="s">
        <v>3373</v>
      </c>
      <c r="H125" s="7" t="s">
        <v>3862</v>
      </c>
      <c r="I125" s="24"/>
      <c r="J125" s="69" t="s">
        <v>3863</v>
      </c>
      <c r="K125" s="24"/>
      <c r="L125" s="24"/>
      <c r="M125" s="24"/>
      <c r="N125" s="24"/>
      <c r="O125" s="24"/>
      <c r="P125" s="24"/>
      <c r="Q125" s="24"/>
      <c r="R125" s="24"/>
      <c r="S125" s="24"/>
      <c r="T125" s="24"/>
      <c r="U125" s="24"/>
      <c r="V125" s="24"/>
      <c r="W125" s="24"/>
    </row>
    <row r="126">
      <c r="A126" s="7" t="s">
        <v>3864</v>
      </c>
      <c r="B126" s="7" t="s">
        <v>3856</v>
      </c>
      <c r="C126" s="24"/>
      <c r="D126" s="24"/>
      <c r="E126" s="97" t="s">
        <v>3865</v>
      </c>
      <c r="F126" s="98" t="s">
        <v>3866</v>
      </c>
      <c r="G126" s="66" t="s">
        <v>3373</v>
      </c>
      <c r="H126" s="7" t="s">
        <v>3867</v>
      </c>
      <c r="I126" s="11" t="s">
        <v>3868</v>
      </c>
      <c r="J126" s="68" t="s">
        <v>3869</v>
      </c>
      <c r="K126" s="24"/>
      <c r="L126" s="24"/>
      <c r="M126" s="24"/>
      <c r="N126" s="24"/>
      <c r="O126" s="24"/>
      <c r="P126" s="24"/>
      <c r="Q126" s="24"/>
      <c r="R126" s="24"/>
      <c r="S126" s="24"/>
      <c r="T126" s="24"/>
      <c r="U126" s="24"/>
      <c r="V126" s="24"/>
      <c r="W126" s="24"/>
    </row>
    <row r="127">
      <c r="A127" s="7" t="s">
        <v>3870</v>
      </c>
      <c r="B127" s="7" t="s">
        <v>3856</v>
      </c>
      <c r="C127" s="24"/>
      <c r="D127" s="24"/>
      <c r="E127" s="97" t="s">
        <v>3865</v>
      </c>
      <c r="F127" s="98" t="s">
        <v>3871</v>
      </c>
      <c r="G127" s="66" t="s">
        <v>3373</v>
      </c>
      <c r="H127" s="7" t="s">
        <v>3872</v>
      </c>
      <c r="I127" s="11" t="s">
        <v>3873</v>
      </c>
      <c r="J127" s="68" t="s">
        <v>3874</v>
      </c>
      <c r="K127" s="24"/>
      <c r="L127" s="24"/>
      <c r="M127" s="24"/>
      <c r="N127" s="24"/>
      <c r="O127" s="24"/>
      <c r="P127" s="24"/>
      <c r="Q127" s="24"/>
      <c r="R127" s="24"/>
      <c r="S127" s="24"/>
      <c r="T127" s="24"/>
      <c r="U127" s="24"/>
      <c r="V127" s="24"/>
      <c r="W127" s="24"/>
    </row>
    <row r="128">
      <c r="A128" s="7" t="s">
        <v>3875</v>
      </c>
      <c r="B128" s="7" t="s">
        <v>3856</v>
      </c>
      <c r="C128" s="24"/>
      <c r="D128" s="24"/>
      <c r="E128" s="97" t="s">
        <v>3865</v>
      </c>
      <c r="F128" s="98" t="s">
        <v>3876</v>
      </c>
      <c r="G128" s="66" t="s">
        <v>3373</v>
      </c>
      <c r="H128" s="7" t="s">
        <v>3877</v>
      </c>
      <c r="I128" s="11" t="s">
        <v>3873</v>
      </c>
      <c r="J128" s="68" t="s">
        <v>3878</v>
      </c>
      <c r="K128" s="24"/>
      <c r="L128" s="24"/>
      <c r="M128" s="24"/>
      <c r="N128" s="24"/>
      <c r="O128" s="24"/>
      <c r="P128" s="24"/>
      <c r="Q128" s="24"/>
      <c r="R128" s="24"/>
      <c r="S128" s="24"/>
      <c r="T128" s="24"/>
      <c r="U128" s="24"/>
      <c r="V128" s="24"/>
      <c r="W128" s="24"/>
    </row>
    <row r="129">
      <c r="A129" s="7" t="s">
        <v>3879</v>
      </c>
      <c r="B129" s="7" t="s">
        <v>3856</v>
      </c>
      <c r="C129" s="24"/>
      <c r="D129" s="24"/>
      <c r="E129" s="97" t="s">
        <v>3865</v>
      </c>
      <c r="F129" s="98" t="s">
        <v>3880</v>
      </c>
      <c r="G129" s="66" t="s">
        <v>3373</v>
      </c>
      <c r="H129" s="7" t="s">
        <v>3881</v>
      </c>
      <c r="I129" s="11" t="s">
        <v>3882</v>
      </c>
      <c r="J129" s="69" t="s">
        <v>3883</v>
      </c>
      <c r="K129" s="24"/>
      <c r="L129" s="24"/>
      <c r="M129" s="24"/>
      <c r="N129" s="24"/>
      <c r="P129" s="24"/>
      <c r="Q129" s="24"/>
      <c r="R129" s="24"/>
      <c r="S129" s="24"/>
      <c r="T129" s="24"/>
      <c r="U129" s="24"/>
      <c r="V129" s="24"/>
      <c r="W129" s="24"/>
    </row>
    <row r="130">
      <c r="A130" s="7" t="s">
        <v>3884</v>
      </c>
      <c r="B130" s="7" t="s">
        <v>3856</v>
      </c>
      <c r="C130" s="24"/>
      <c r="D130" s="24"/>
      <c r="E130" s="97" t="s">
        <v>3865</v>
      </c>
      <c r="F130" s="98" t="s">
        <v>3885</v>
      </c>
      <c r="G130" s="66" t="s">
        <v>3373</v>
      </c>
      <c r="H130" s="7" t="s">
        <v>3886</v>
      </c>
      <c r="I130" s="11" t="s">
        <v>3873</v>
      </c>
      <c r="J130" s="69" t="s">
        <v>3887</v>
      </c>
      <c r="K130" s="24"/>
      <c r="L130" s="24"/>
      <c r="M130" s="24"/>
      <c r="N130" s="24"/>
      <c r="O130" s="24"/>
      <c r="P130" s="24"/>
      <c r="Q130" s="24"/>
      <c r="R130" s="24"/>
      <c r="S130" s="24"/>
      <c r="T130" s="24"/>
      <c r="U130" s="24"/>
      <c r="V130" s="24"/>
      <c r="W130" s="24"/>
    </row>
    <row r="131">
      <c r="A131" s="7" t="s">
        <v>3888</v>
      </c>
      <c r="B131" s="7" t="s">
        <v>3889</v>
      </c>
      <c r="C131" s="24"/>
      <c r="D131" s="24"/>
      <c r="E131" s="7" t="s">
        <v>3890</v>
      </c>
      <c r="F131" s="75" t="s">
        <v>3891</v>
      </c>
      <c r="G131" s="66" t="s">
        <v>3373</v>
      </c>
      <c r="H131" s="7" t="s">
        <v>3892</v>
      </c>
      <c r="I131" s="24"/>
      <c r="J131" s="69" t="s">
        <v>3893</v>
      </c>
      <c r="K131" s="24"/>
      <c r="L131" s="24"/>
      <c r="M131" s="24"/>
      <c r="N131" s="24"/>
      <c r="O131" s="24"/>
      <c r="P131" s="24"/>
      <c r="Q131" s="24"/>
      <c r="R131" s="24"/>
      <c r="S131" s="24"/>
      <c r="T131" s="24"/>
      <c r="U131" s="24"/>
      <c r="V131" s="24"/>
      <c r="W131" s="24"/>
    </row>
    <row r="132">
      <c r="A132" s="7" t="s">
        <v>3888</v>
      </c>
      <c r="B132" s="99" t="s">
        <v>3894</v>
      </c>
      <c r="C132" s="24"/>
      <c r="D132" s="24"/>
      <c r="E132" s="100" t="s">
        <v>3376</v>
      </c>
      <c r="F132" s="75" t="s">
        <v>3891</v>
      </c>
      <c r="G132" s="66" t="s">
        <v>3373</v>
      </c>
      <c r="H132" s="7" t="s">
        <v>3895</v>
      </c>
      <c r="I132" s="11" t="s">
        <v>3896</v>
      </c>
      <c r="J132" s="69" t="s">
        <v>3897</v>
      </c>
      <c r="K132" s="24"/>
      <c r="L132" s="24"/>
      <c r="M132" s="24"/>
      <c r="N132" s="24"/>
      <c r="O132" s="24"/>
      <c r="P132" s="24"/>
      <c r="Q132" s="24"/>
      <c r="R132" s="24"/>
      <c r="S132" s="24"/>
      <c r="T132" s="24"/>
      <c r="U132" s="24"/>
      <c r="V132" s="24"/>
      <c r="W132" s="24"/>
    </row>
    <row r="133">
      <c r="A133" s="7" t="s">
        <v>3888</v>
      </c>
      <c r="B133" s="99" t="s">
        <v>3894</v>
      </c>
      <c r="C133" s="24"/>
      <c r="D133" s="24"/>
      <c r="E133" s="100" t="s">
        <v>3379</v>
      </c>
      <c r="F133" s="75" t="s">
        <v>3891</v>
      </c>
      <c r="G133" s="66" t="s">
        <v>3373</v>
      </c>
      <c r="H133" s="7" t="s">
        <v>3898</v>
      </c>
      <c r="I133" s="11" t="s">
        <v>3896</v>
      </c>
      <c r="J133" s="69" t="s">
        <v>3899</v>
      </c>
      <c r="K133" s="24"/>
      <c r="L133" s="24"/>
      <c r="M133" s="24"/>
      <c r="N133" s="24"/>
      <c r="O133" s="24"/>
      <c r="P133" s="24"/>
      <c r="Q133" s="24"/>
      <c r="R133" s="24"/>
      <c r="S133" s="24"/>
      <c r="T133" s="24"/>
      <c r="U133" s="24"/>
      <c r="V133" s="24"/>
      <c r="W133" s="24"/>
    </row>
    <row r="134">
      <c r="A134" s="7" t="s">
        <v>3900</v>
      </c>
      <c r="B134" s="7" t="s">
        <v>3901</v>
      </c>
      <c r="C134" s="24"/>
      <c r="D134" s="24"/>
      <c r="E134" s="16"/>
      <c r="F134" s="86" t="s">
        <v>3902</v>
      </c>
      <c r="G134" s="66" t="s">
        <v>3373</v>
      </c>
      <c r="H134" s="7" t="s">
        <v>3903</v>
      </c>
      <c r="I134" s="24"/>
      <c r="J134" s="69" t="s">
        <v>3904</v>
      </c>
      <c r="K134" s="24"/>
      <c r="L134" s="24"/>
      <c r="M134" s="24"/>
      <c r="N134" s="24"/>
      <c r="O134" s="24"/>
      <c r="P134" s="24"/>
      <c r="Q134" s="24"/>
      <c r="R134" s="24"/>
      <c r="S134" s="24"/>
      <c r="T134" s="24"/>
      <c r="U134" s="24"/>
      <c r="V134" s="24"/>
      <c r="W134" s="24"/>
    </row>
    <row r="135">
      <c r="A135" s="7" t="s">
        <v>3900</v>
      </c>
      <c r="B135" s="7" t="s">
        <v>3901</v>
      </c>
      <c r="C135" s="24"/>
      <c r="D135" s="24"/>
      <c r="E135" s="16"/>
      <c r="F135" s="86" t="s">
        <v>3905</v>
      </c>
      <c r="G135" s="66" t="s">
        <v>3373</v>
      </c>
      <c r="H135" s="7" t="s">
        <v>3906</v>
      </c>
      <c r="I135" s="24"/>
      <c r="J135" s="69" t="s">
        <v>3907</v>
      </c>
      <c r="K135" s="24"/>
      <c r="L135" s="24"/>
      <c r="M135" s="24"/>
      <c r="N135" s="24"/>
      <c r="O135" s="24"/>
      <c r="P135" s="24"/>
      <c r="Q135" s="24"/>
      <c r="R135" s="24"/>
      <c r="S135" s="24"/>
      <c r="T135" s="24"/>
      <c r="U135" s="24"/>
      <c r="V135" s="24"/>
      <c r="W135" s="24"/>
    </row>
    <row r="136">
      <c r="A136" s="7" t="s">
        <v>3900</v>
      </c>
      <c r="B136" s="7" t="s">
        <v>3908</v>
      </c>
      <c r="C136" s="24"/>
      <c r="D136" s="24"/>
      <c r="E136" s="16"/>
      <c r="F136" s="86" t="s">
        <v>3909</v>
      </c>
      <c r="G136" s="66" t="s">
        <v>3373</v>
      </c>
      <c r="H136" s="7" t="s">
        <v>3910</v>
      </c>
      <c r="I136" s="24"/>
      <c r="J136" s="69" t="s">
        <v>3911</v>
      </c>
      <c r="K136" s="24"/>
      <c r="L136" s="24"/>
      <c r="M136" s="24"/>
      <c r="N136" s="24"/>
      <c r="O136" s="24"/>
      <c r="P136" s="24"/>
      <c r="Q136" s="24"/>
      <c r="R136" s="24"/>
      <c r="S136" s="24"/>
      <c r="T136" s="24"/>
      <c r="U136" s="24"/>
      <c r="V136" s="24"/>
      <c r="W136" s="24"/>
    </row>
    <row r="137">
      <c r="A137" s="7" t="s">
        <v>3900</v>
      </c>
      <c r="B137" s="7" t="s">
        <v>3912</v>
      </c>
      <c r="C137" s="24"/>
      <c r="D137" s="24"/>
      <c r="E137" s="16"/>
      <c r="F137" s="86" t="s">
        <v>3913</v>
      </c>
      <c r="G137" s="66" t="s">
        <v>3373</v>
      </c>
      <c r="H137" s="7" t="s">
        <v>3914</v>
      </c>
      <c r="I137" s="24"/>
      <c r="J137" s="69" t="s">
        <v>3915</v>
      </c>
      <c r="K137" s="24"/>
      <c r="L137" s="24"/>
      <c r="M137" s="24"/>
      <c r="N137" s="24"/>
      <c r="O137" s="24"/>
      <c r="P137" s="24"/>
      <c r="Q137" s="24"/>
      <c r="R137" s="24"/>
      <c r="S137" s="24"/>
      <c r="T137" s="24"/>
      <c r="U137" s="24"/>
      <c r="V137" s="24"/>
      <c r="W137" s="24"/>
    </row>
    <row r="138">
      <c r="A138" s="7" t="s">
        <v>3900</v>
      </c>
      <c r="B138" s="7" t="s">
        <v>3916</v>
      </c>
      <c r="C138" s="24"/>
      <c r="D138" s="24"/>
      <c r="E138" s="16"/>
      <c r="F138" s="86" t="s">
        <v>3917</v>
      </c>
      <c r="G138" s="66" t="s">
        <v>3373</v>
      </c>
      <c r="H138" s="7" t="s">
        <v>3918</v>
      </c>
      <c r="I138" s="24"/>
      <c r="J138" s="69" t="s">
        <v>3919</v>
      </c>
      <c r="K138" s="24"/>
      <c r="L138" s="24"/>
      <c r="M138" s="24"/>
      <c r="N138" s="24"/>
      <c r="O138" s="24"/>
      <c r="P138" s="24"/>
      <c r="Q138" s="24"/>
      <c r="R138" s="24"/>
      <c r="S138" s="24"/>
      <c r="T138" s="24"/>
      <c r="U138" s="24"/>
      <c r="V138" s="24"/>
      <c r="W138" s="24"/>
    </row>
    <row r="139">
      <c r="A139" s="7" t="s">
        <v>3687</v>
      </c>
      <c r="B139" s="7" t="s">
        <v>3920</v>
      </c>
      <c r="C139" s="24"/>
      <c r="D139" s="24"/>
      <c r="E139" s="7" t="s">
        <v>3921</v>
      </c>
      <c r="F139" s="75" t="s">
        <v>3922</v>
      </c>
      <c r="G139" s="66" t="s">
        <v>3373</v>
      </c>
      <c r="H139" s="7" t="s">
        <v>3923</v>
      </c>
      <c r="I139" s="46" t="s">
        <v>3924</v>
      </c>
      <c r="J139" s="69" t="s">
        <v>3925</v>
      </c>
      <c r="K139" s="24"/>
      <c r="L139" s="24"/>
      <c r="M139" s="24"/>
      <c r="N139" s="24"/>
      <c r="O139" s="24"/>
      <c r="P139" s="24"/>
      <c r="Q139" s="24"/>
      <c r="R139" s="24"/>
      <c r="S139" s="24"/>
      <c r="T139" s="24"/>
      <c r="U139" s="24"/>
      <c r="V139" s="24"/>
      <c r="W139" s="24"/>
    </row>
    <row r="140">
      <c r="A140" s="7" t="s">
        <v>3687</v>
      </c>
      <c r="B140" s="7" t="s">
        <v>3920</v>
      </c>
      <c r="C140" s="24"/>
      <c r="D140" s="24"/>
      <c r="E140" s="7" t="s">
        <v>3921</v>
      </c>
      <c r="F140" s="75" t="s">
        <v>3926</v>
      </c>
      <c r="G140" s="66" t="s">
        <v>3373</v>
      </c>
      <c r="H140" s="7" t="s">
        <v>3927</v>
      </c>
      <c r="I140" s="24"/>
      <c r="J140" s="69" t="s">
        <v>3928</v>
      </c>
      <c r="K140" s="24"/>
      <c r="L140" s="24"/>
      <c r="M140" s="24"/>
      <c r="N140" s="24"/>
      <c r="O140" s="24"/>
      <c r="P140" s="24"/>
      <c r="Q140" s="24"/>
      <c r="R140" s="24"/>
      <c r="S140" s="24"/>
      <c r="T140" s="24"/>
      <c r="U140" s="24"/>
      <c r="V140" s="24"/>
      <c r="W140" s="24"/>
    </row>
    <row r="141">
      <c r="A141" s="7" t="s">
        <v>3687</v>
      </c>
      <c r="B141" s="7" t="s">
        <v>3920</v>
      </c>
      <c r="C141" s="24"/>
      <c r="D141" s="24"/>
      <c r="E141" s="7" t="s">
        <v>3921</v>
      </c>
      <c r="F141" s="75" t="s">
        <v>3929</v>
      </c>
      <c r="G141" s="66" t="s">
        <v>3373</v>
      </c>
      <c r="H141" s="7" t="s">
        <v>3930</v>
      </c>
      <c r="I141" s="24"/>
      <c r="J141" s="69" t="s">
        <v>3931</v>
      </c>
      <c r="K141" s="24"/>
      <c r="L141" s="24"/>
      <c r="M141" s="24"/>
      <c r="N141" s="24"/>
      <c r="O141" s="24"/>
      <c r="P141" s="24"/>
      <c r="Q141" s="24"/>
      <c r="R141" s="24"/>
      <c r="S141" s="24"/>
      <c r="T141" s="24"/>
      <c r="U141" s="24"/>
      <c r="V141" s="24"/>
      <c r="W141" s="24"/>
    </row>
    <row r="142">
      <c r="A142" s="7" t="s">
        <v>3687</v>
      </c>
      <c r="B142" s="7" t="s">
        <v>3920</v>
      </c>
      <c r="C142" s="24"/>
      <c r="D142" s="24"/>
      <c r="E142" s="7" t="s">
        <v>3921</v>
      </c>
      <c r="F142" s="75" t="s">
        <v>3932</v>
      </c>
      <c r="G142" s="66" t="s">
        <v>3373</v>
      </c>
      <c r="H142" s="7" t="s">
        <v>3933</v>
      </c>
      <c r="I142" s="46" t="s">
        <v>3934</v>
      </c>
      <c r="J142" s="69" t="s">
        <v>3935</v>
      </c>
      <c r="K142" s="24"/>
      <c r="L142" s="24"/>
      <c r="M142" s="24"/>
      <c r="N142" s="24"/>
      <c r="P142" s="24"/>
      <c r="Q142" s="24"/>
      <c r="R142" s="24"/>
      <c r="S142" s="24"/>
      <c r="T142" s="24"/>
      <c r="U142" s="24"/>
      <c r="V142" s="24"/>
      <c r="W142" s="24"/>
    </row>
    <row r="143">
      <c r="A143" s="7" t="s">
        <v>3687</v>
      </c>
      <c r="B143" s="7" t="s">
        <v>3920</v>
      </c>
      <c r="C143" s="24"/>
      <c r="D143" s="24"/>
      <c r="E143" s="7" t="s">
        <v>3921</v>
      </c>
      <c r="F143" s="75" t="s">
        <v>3936</v>
      </c>
      <c r="G143" s="66" t="s">
        <v>3373</v>
      </c>
      <c r="H143" s="7" t="s">
        <v>3937</v>
      </c>
      <c r="I143" s="24"/>
      <c r="J143" s="69" t="s">
        <v>3938</v>
      </c>
      <c r="K143" s="24"/>
      <c r="L143" s="24"/>
      <c r="M143" s="24"/>
      <c r="N143" s="24"/>
      <c r="O143" s="24"/>
      <c r="P143" s="24"/>
      <c r="Q143" s="24"/>
      <c r="R143" s="24"/>
      <c r="S143" s="24"/>
      <c r="T143" s="24"/>
      <c r="U143" s="24"/>
      <c r="V143" s="24"/>
      <c r="W143" s="24"/>
    </row>
    <row r="144">
      <c r="A144" s="7" t="s">
        <v>3939</v>
      </c>
      <c r="B144" s="7" t="s">
        <v>3940</v>
      </c>
      <c r="C144" s="24"/>
      <c r="D144" s="24"/>
      <c r="E144" s="16"/>
      <c r="F144" s="75" t="s">
        <v>3941</v>
      </c>
      <c r="G144" s="66" t="s">
        <v>3373</v>
      </c>
      <c r="H144" s="7" t="s">
        <v>3942</v>
      </c>
      <c r="I144" s="24"/>
      <c r="J144" s="69" t="s">
        <v>3943</v>
      </c>
      <c r="K144" s="24"/>
      <c r="L144" s="24"/>
      <c r="M144" s="24"/>
      <c r="N144" s="24"/>
      <c r="O144" s="24"/>
      <c r="P144" s="24"/>
      <c r="Q144" s="24"/>
      <c r="R144" s="24"/>
      <c r="S144" s="24"/>
      <c r="T144" s="24"/>
      <c r="U144" s="24"/>
      <c r="V144" s="24"/>
      <c r="W144" s="24"/>
    </row>
    <row r="145">
      <c r="A145" s="7" t="s">
        <v>3939</v>
      </c>
      <c r="B145" s="7" t="s">
        <v>3940</v>
      </c>
      <c r="C145" s="24"/>
      <c r="D145" s="24"/>
      <c r="E145" s="16"/>
      <c r="F145" s="75" t="s">
        <v>3944</v>
      </c>
      <c r="G145" s="66" t="s">
        <v>3373</v>
      </c>
      <c r="H145" s="7" t="s">
        <v>3945</v>
      </c>
      <c r="I145" s="24"/>
      <c r="J145" s="69" t="s">
        <v>3946</v>
      </c>
      <c r="K145" s="24"/>
      <c r="L145" s="24"/>
      <c r="M145" s="24"/>
      <c r="N145" s="24"/>
      <c r="O145" s="24"/>
      <c r="P145" s="24"/>
      <c r="Q145" s="24"/>
      <c r="R145" s="24"/>
      <c r="S145" s="24"/>
      <c r="T145" s="24"/>
      <c r="U145" s="24"/>
      <c r="V145" s="24"/>
      <c r="W145" s="24"/>
    </row>
    <row r="146">
      <c r="A146" s="7" t="s">
        <v>3447</v>
      </c>
      <c r="B146" s="7" t="s">
        <v>3947</v>
      </c>
      <c r="C146" s="24"/>
      <c r="D146" s="24"/>
      <c r="E146" s="16"/>
      <c r="F146" s="101"/>
      <c r="G146" s="66" t="s">
        <v>3373</v>
      </c>
      <c r="H146" s="7" t="s">
        <v>3948</v>
      </c>
      <c r="I146" s="24"/>
      <c r="J146" s="69" t="s">
        <v>3949</v>
      </c>
      <c r="K146" s="24"/>
      <c r="L146" s="24"/>
      <c r="M146" s="24"/>
      <c r="N146" s="24"/>
      <c r="O146" s="24"/>
      <c r="P146" s="24"/>
      <c r="Q146" s="24"/>
      <c r="R146" s="24"/>
      <c r="S146" s="24"/>
      <c r="T146" s="24"/>
      <c r="U146" s="24"/>
      <c r="V146" s="24"/>
      <c r="W146" s="24"/>
    </row>
    <row r="147">
      <c r="A147" s="7" t="s">
        <v>3451</v>
      </c>
      <c r="B147" s="7" t="s">
        <v>3947</v>
      </c>
      <c r="C147" s="24"/>
      <c r="D147" s="24"/>
      <c r="E147" s="16"/>
      <c r="F147" s="75" t="s">
        <v>3950</v>
      </c>
      <c r="G147" s="66" t="s">
        <v>3373</v>
      </c>
      <c r="H147" s="7" t="s">
        <v>3951</v>
      </c>
      <c r="I147" s="24"/>
      <c r="J147" s="69" t="s">
        <v>3952</v>
      </c>
      <c r="K147" s="24"/>
      <c r="L147" s="24"/>
      <c r="M147" s="24"/>
      <c r="N147" s="24"/>
      <c r="O147" s="24"/>
      <c r="P147" s="24"/>
      <c r="Q147" s="24"/>
      <c r="R147" s="24"/>
      <c r="S147" s="24"/>
      <c r="T147" s="24"/>
      <c r="U147" s="24"/>
      <c r="V147" s="24"/>
      <c r="W147" s="24"/>
    </row>
    <row r="148">
      <c r="A148" s="7" t="s">
        <v>3451</v>
      </c>
      <c r="B148" s="7" t="s">
        <v>3947</v>
      </c>
      <c r="C148" s="24"/>
      <c r="D148" s="24"/>
      <c r="E148" s="16"/>
      <c r="F148" s="75" t="s">
        <v>3953</v>
      </c>
      <c r="G148" s="66" t="s">
        <v>3373</v>
      </c>
      <c r="H148" s="7" t="s">
        <v>3954</v>
      </c>
      <c r="I148" s="24"/>
      <c r="J148" s="69" t="s">
        <v>3955</v>
      </c>
      <c r="K148" s="24"/>
      <c r="L148" s="24"/>
      <c r="M148" s="24"/>
      <c r="N148" s="24"/>
      <c r="O148" s="24"/>
      <c r="P148" s="24"/>
      <c r="Q148" s="24"/>
      <c r="R148" s="24"/>
      <c r="S148" s="24"/>
      <c r="T148" s="24"/>
      <c r="U148" s="24"/>
      <c r="V148" s="24"/>
      <c r="W148" s="24"/>
    </row>
    <row r="149">
      <c r="A149" s="7" t="s">
        <v>3956</v>
      </c>
      <c r="B149" s="7" t="s">
        <v>3957</v>
      </c>
      <c r="C149" s="24"/>
      <c r="D149" s="24"/>
      <c r="E149" s="16"/>
      <c r="F149" s="75" t="s">
        <v>3958</v>
      </c>
      <c r="G149" s="66" t="s">
        <v>3373</v>
      </c>
      <c r="H149" s="7" t="s">
        <v>3959</v>
      </c>
      <c r="I149" s="24"/>
      <c r="J149" s="69" t="s">
        <v>3960</v>
      </c>
      <c r="K149" s="24"/>
      <c r="L149" s="24"/>
      <c r="M149" s="24"/>
      <c r="N149" s="24"/>
      <c r="O149" s="24"/>
      <c r="P149" s="24"/>
      <c r="Q149" s="24"/>
      <c r="R149" s="24"/>
      <c r="S149" s="24"/>
      <c r="T149" s="24"/>
      <c r="U149" s="24"/>
      <c r="V149" s="24"/>
      <c r="W149" s="24"/>
    </row>
    <row r="150">
      <c r="A150" s="7" t="s">
        <v>3956</v>
      </c>
      <c r="B150" s="7" t="s">
        <v>3957</v>
      </c>
      <c r="C150" s="24"/>
      <c r="D150" s="24"/>
      <c r="E150" s="16"/>
      <c r="F150" s="75" t="s">
        <v>3961</v>
      </c>
      <c r="G150" s="66" t="s">
        <v>3373</v>
      </c>
      <c r="H150" s="7" t="s">
        <v>3962</v>
      </c>
      <c r="I150" s="24"/>
      <c r="J150" s="69" t="s">
        <v>3963</v>
      </c>
      <c r="K150" s="24"/>
      <c r="L150" s="24"/>
      <c r="M150" s="24"/>
      <c r="N150" s="24"/>
      <c r="O150" s="24"/>
      <c r="P150" s="24"/>
      <c r="Q150" s="24"/>
      <c r="R150" s="24"/>
      <c r="S150" s="24"/>
      <c r="T150" s="24"/>
      <c r="U150" s="24"/>
      <c r="V150" s="24"/>
      <c r="W150" s="24"/>
    </row>
    <row r="151">
      <c r="A151" s="7" t="s">
        <v>3956</v>
      </c>
      <c r="B151" s="7" t="s">
        <v>3957</v>
      </c>
      <c r="C151" s="24"/>
      <c r="D151" s="24"/>
      <c r="E151" s="16"/>
      <c r="F151" s="75" t="s">
        <v>3964</v>
      </c>
      <c r="G151" s="66" t="s">
        <v>3373</v>
      </c>
      <c r="H151" s="7" t="s">
        <v>3965</v>
      </c>
      <c r="I151" s="24"/>
      <c r="J151" s="69" t="s">
        <v>3966</v>
      </c>
      <c r="K151" s="24"/>
      <c r="L151" s="24"/>
      <c r="M151" s="24"/>
      <c r="N151" s="24"/>
      <c r="O151" s="24"/>
      <c r="P151" s="24"/>
      <c r="Q151" s="24"/>
      <c r="R151" s="24"/>
      <c r="S151" s="24"/>
      <c r="T151" s="24"/>
      <c r="U151" s="24"/>
      <c r="V151" s="24"/>
      <c r="W151" s="24"/>
    </row>
    <row r="152">
      <c r="A152" s="7" t="s">
        <v>3447</v>
      </c>
      <c r="B152" s="7" t="s">
        <v>3967</v>
      </c>
      <c r="C152" s="24"/>
      <c r="D152" s="24"/>
      <c r="E152" s="16"/>
      <c r="F152" s="75" t="s">
        <v>3968</v>
      </c>
      <c r="G152" s="66" t="s">
        <v>3373</v>
      </c>
      <c r="H152" s="7" t="s">
        <v>3969</v>
      </c>
      <c r="I152" s="11"/>
      <c r="J152" s="69" t="s">
        <v>3970</v>
      </c>
      <c r="K152" s="24"/>
      <c r="L152" s="24"/>
      <c r="M152" s="24"/>
      <c r="N152" s="24"/>
      <c r="O152" s="24"/>
      <c r="P152" s="24"/>
      <c r="Q152" s="24"/>
      <c r="R152" s="24"/>
      <c r="S152" s="24"/>
      <c r="T152" s="24"/>
      <c r="U152" s="24"/>
      <c r="V152" s="24"/>
      <c r="W152" s="24"/>
    </row>
    <row r="153">
      <c r="A153" s="7" t="s">
        <v>3971</v>
      </c>
      <c r="B153" s="7" t="s">
        <v>3967</v>
      </c>
      <c r="C153" s="24"/>
      <c r="D153" s="24"/>
      <c r="E153" s="16"/>
      <c r="F153" s="75" t="s">
        <v>3972</v>
      </c>
      <c r="G153" s="66" t="s">
        <v>3373</v>
      </c>
      <c r="H153" s="7" t="s">
        <v>3973</v>
      </c>
      <c r="I153" s="11"/>
      <c r="J153" s="69" t="s">
        <v>3974</v>
      </c>
      <c r="K153" s="24"/>
      <c r="L153" s="24"/>
      <c r="M153" s="24"/>
      <c r="N153" s="24"/>
      <c r="O153" s="24"/>
      <c r="P153" s="24"/>
      <c r="Q153" s="24"/>
      <c r="R153" s="24"/>
      <c r="S153" s="24"/>
      <c r="T153" s="24"/>
      <c r="U153" s="24"/>
      <c r="V153" s="24"/>
      <c r="W153" s="24"/>
    </row>
    <row r="154">
      <c r="A154" s="7" t="s">
        <v>3975</v>
      </c>
      <c r="B154" s="7" t="s">
        <v>3976</v>
      </c>
      <c r="C154" s="24"/>
      <c r="D154" s="24"/>
      <c r="E154" s="16"/>
      <c r="F154" s="75" t="s">
        <v>3977</v>
      </c>
      <c r="G154" s="66" t="s">
        <v>3373</v>
      </c>
      <c r="H154" s="7" t="s">
        <v>3978</v>
      </c>
      <c r="I154" s="11" t="s">
        <v>3979</v>
      </c>
      <c r="J154" s="69" t="s">
        <v>3980</v>
      </c>
      <c r="K154" s="24"/>
      <c r="L154" s="24"/>
      <c r="M154" s="24"/>
      <c r="N154" s="24"/>
      <c r="O154" s="24"/>
      <c r="P154" s="24"/>
      <c r="Q154" s="24"/>
      <c r="R154" s="24"/>
      <c r="S154" s="24"/>
      <c r="T154" s="24"/>
      <c r="U154" s="24"/>
      <c r="V154" s="24"/>
      <c r="W154" s="24"/>
    </row>
    <row r="155">
      <c r="A155" s="7" t="s">
        <v>3981</v>
      </c>
      <c r="B155" s="7" t="s">
        <v>3976</v>
      </c>
      <c r="C155" s="24"/>
      <c r="D155" s="24"/>
      <c r="E155" s="16"/>
      <c r="F155" s="75" t="s">
        <v>3982</v>
      </c>
      <c r="G155" s="66" t="s">
        <v>3373</v>
      </c>
      <c r="H155" s="7" t="s">
        <v>3983</v>
      </c>
      <c r="I155" s="11" t="s">
        <v>3984</v>
      </c>
      <c r="J155" s="69" t="s">
        <v>3980</v>
      </c>
      <c r="K155" s="24"/>
      <c r="L155" s="24"/>
      <c r="M155" s="24"/>
      <c r="N155" s="24"/>
      <c r="O155" s="24"/>
      <c r="P155" s="24"/>
      <c r="Q155" s="24"/>
      <c r="R155" s="24"/>
      <c r="S155" s="24"/>
      <c r="T155" s="24"/>
      <c r="U155" s="24"/>
      <c r="V155" s="24"/>
      <c r="W155" s="24"/>
    </row>
    <row r="156">
      <c r="A156" s="7" t="s">
        <v>3985</v>
      </c>
      <c r="B156" s="7" t="s">
        <v>3976</v>
      </c>
      <c r="C156" s="24"/>
      <c r="D156" s="24"/>
      <c r="E156" s="16"/>
      <c r="F156" s="75" t="s">
        <v>3986</v>
      </c>
      <c r="G156" s="66" t="s">
        <v>3373</v>
      </c>
      <c r="H156" s="7" t="s">
        <v>3987</v>
      </c>
      <c r="I156" s="11" t="s">
        <v>3988</v>
      </c>
      <c r="J156" s="68" t="s">
        <v>3989</v>
      </c>
      <c r="K156" s="24"/>
      <c r="L156" s="24"/>
      <c r="M156" s="24"/>
      <c r="N156" s="24"/>
      <c r="O156" s="24"/>
      <c r="P156" s="24"/>
      <c r="Q156" s="24"/>
      <c r="R156" s="24"/>
      <c r="S156" s="24"/>
      <c r="T156" s="24"/>
      <c r="U156" s="24"/>
      <c r="V156" s="24"/>
      <c r="W156" s="24"/>
    </row>
    <row r="157">
      <c r="A157" s="7" t="s">
        <v>3990</v>
      </c>
      <c r="B157" s="7" t="s">
        <v>3991</v>
      </c>
      <c r="C157" s="24"/>
      <c r="D157" s="24"/>
      <c r="E157" s="16"/>
      <c r="F157" s="75" t="s">
        <v>3992</v>
      </c>
      <c r="G157" s="66" t="s">
        <v>3373</v>
      </c>
      <c r="H157" s="7" t="s">
        <v>3993</v>
      </c>
      <c r="I157" s="11" t="s">
        <v>3994</v>
      </c>
      <c r="J157" s="69" t="s">
        <v>3995</v>
      </c>
      <c r="K157" s="24"/>
      <c r="L157" s="24"/>
      <c r="M157" s="24"/>
      <c r="N157" s="24"/>
      <c r="O157" s="24"/>
      <c r="P157" s="24"/>
      <c r="Q157" s="24"/>
      <c r="R157" s="24"/>
      <c r="S157" s="24"/>
      <c r="T157" s="24"/>
      <c r="U157" s="24"/>
      <c r="V157" s="24"/>
      <c r="W157" s="24"/>
    </row>
    <row r="158">
      <c r="A158" s="7" t="s">
        <v>3996</v>
      </c>
      <c r="B158" s="7" t="s">
        <v>3991</v>
      </c>
      <c r="C158" s="24"/>
      <c r="D158" s="24"/>
      <c r="E158" s="16"/>
      <c r="F158" s="86" t="s">
        <v>3997</v>
      </c>
      <c r="G158" s="66" t="s">
        <v>3373</v>
      </c>
      <c r="H158" s="7" t="s">
        <v>3998</v>
      </c>
      <c r="I158" s="11" t="s">
        <v>3994</v>
      </c>
      <c r="J158" s="69" t="s">
        <v>3999</v>
      </c>
      <c r="K158" s="24"/>
      <c r="L158" s="24"/>
      <c r="M158" s="24"/>
      <c r="N158" s="24"/>
      <c r="O158" s="24"/>
      <c r="P158" s="24"/>
      <c r="Q158" s="24"/>
      <c r="R158" s="24"/>
      <c r="S158" s="24"/>
      <c r="T158" s="24"/>
      <c r="U158" s="24"/>
      <c r="V158" s="24"/>
      <c r="W158" s="24"/>
    </row>
    <row r="159">
      <c r="A159" s="7" t="s">
        <v>4000</v>
      </c>
      <c r="B159" s="7" t="s">
        <v>3991</v>
      </c>
      <c r="C159" s="24"/>
      <c r="D159" s="24"/>
      <c r="E159" s="16"/>
      <c r="F159" s="86" t="s">
        <v>4001</v>
      </c>
      <c r="G159" s="66" t="s">
        <v>3373</v>
      </c>
      <c r="H159" s="7" t="s">
        <v>4002</v>
      </c>
      <c r="I159" s="11" t="s">
        <v>3994</v>
      </c>
      <c r="J159" s="69" t="s">
        <v>4003</v>
      </c>
      <c r="K159" s="24"/>
      <c r="L159" s="24"/>
      <c r="M159" s="24"/>
      <c r="N159" s="24"/>
      <c r="O159" s="24"/>
      <c r="P159" s="24"/>
      <c r="Q159" s="24"/>
      <c r="R159" s="24"/>
      <c r="S159" s="24"/>
      <c r="T159" s="24"/>
      <c r="U159" s="24"/>
      <c r="V159" s="24"/>
      <c r="W159" s="24"/>
    </row>
    <row r="160">
      <c r="A160" s="7" t="s">
        <v>4004</v>
      </c>
      <c r="B160" s="7" t="s">
        <v>3991</v>
      </c>
      <c r="C160" s="24"/>
      <c r="D160" s="24"/>
      <c r="E160" s="16"/>
      <c r="F160" s="86" t="s">
        <v>4005</v>
      </c>
      <c r="G160" s="66" t="s">
        <v>3373</v>
      </c>
      <c r="H160" s="7" t="s">
        <v>4006</v>
      </c>
      <c r="I160" s="11" t="s">
        <v>3994</v>
      </c>
      <c r="J160" s="69" t="s">
        <v>4007</v>
      </c>
      <c r="K160" s="24"/>
      <c r="L160" s="24"/>
      <c r="M160" s="24"/>
      <c r="N160" s="24"/>
      <c r="O160" s="24"/>
      <c r="P160" s="24"/>
      <c r="Q160" s="24"/>
      <c r="R160" s="24"/>
      <c r="S160" s="24"/>
      <c r="T160" s="24"/>
      <c r="U160" s="24"/>
      <c r="V160" s="24"/>
      <c r="W160" s="24"/>
    </row>
    <row r="161">
      <c r="A161" s="7" t="s">
        <v>4008</v>
      </c>
      <c r="B161" s="7" t="s">
        <v>4009</v>
      </c>
      <c r="C161" s="24"/>
      <c r="D161" s="24"/>
      <c r="E161" s="16"/>
      <c r="F161" s="75" t="s">
        <v>4010</v>
      </c>
      <c r="G161" s="66" t="s">
        <v>3373</v>
      </c>
      <c r="H161" s="7" t="s">
        <v>4011</v>
      </c>
      <c r="I161" s="24"/>
      <c r="J161" s="69" t="s">
        <v>4012</v>
      </c>
      <c r="K161" s="24"/>
      <c r="L161" s="24"/>
      <c r="M161" s="24"/>
      <c r="N161" s="24"/>
      <c r="O161" s="24"/>
      <c r="P161" s="24"/>
      <c r="Q161" s="24"/>
      <c r="R161" s="24"/>
      <c r="S161" s="24"/>
      <c r="T161" s="24"/>
      <c r="U161" s="24"/>
      <c r="V161" s="24"/>
      <c r="W161" s="24"/>
    </row>
    <row r="162">
      <c r="A162" s="7" t="s">
        <v>4013</v>
      </c>
      <c r="B162" s="7" t="s">
        <v>4009</v>
      </c>
      <c r="C162" s="24"/>
      <c r="D162" s="24"/>
      <c r="E162" s="16"/>
      <c r="F162" s="75" t="s">
        <v>4014</v>
      </c>
      <c r="G162" s="66" t="s">
        <v>3373</v>
      </c>
      <c r="H162" s="7" t="s">
        <v>4015</v>
      </c>
      <c r="I162" s="24"/>
      <c r="J162" s="69" t="s">
        <v>4012</v>
      </c>
      <c r="K162" s="24"/>
      <c r="L162" s="24"/>
      <c r="M162" s="24"/>
      <c r="N162" s="24"/>
      <c r="O162" s="24"/>
      <c r="P162" s="24"/>
      <c r="Q162" s="24"/>
      <c r="R162" s="24"/>
      <c r="S162" s="24"/>
      <c r="T162" s="24"/>
      <c r="U162" s="24"/>
      <c r="V162" s="24"/>
      <c r="W162" s="24"/>
    </row>
    <row r="163">
      <c r="A163" s="7" t="s">
        <v>4016</v>
      </c>
      <c r="B163" s="7" t="s">
        <v>3257</v>
      </c>
      <c r="C163" s="24"/>
      <c r="D163" s="24"/>
      <c r="E163" s="16"/>
      <c r="F163" s="75" t="s">
        <v>4017</v>
      </c>
      <c r="G163" s="66" t="s">
        <v>3373</v>
      </c>
      <c r="H163" s="7" t="s">
        <v>4018</v>
      </c>
      <c r="I163" s="24"/>
      <c r="J163" s="69" t="s">
        <v>4019</v>
      </c>
      <c r="K163" s="24"/>
      <c r="L163" s="24"/>
      <c r="M163" s="24"/>
      <c r="N163" s="24"/>
      <c r="O163" s="24"/>
      <c r="P163" s="24"/>
      <c r="Q163" s="24"/>
      <c r="R163" s="24"/>
      <c r="S163" s="24"/>
      <c r="T163" s="24"/>
      <c r="U163" s="24"/>
      <c r="V163" s="24"/>
      <c r="W163" s="24"/>
    </row>
    <row r="164">
      <c r="A164" s="7" t="s">
        <v>4020</v>
      </c>
      <c r="B164" s="7" t="s">
        <v>4021</v>
      </c>
      <c r="C164" s="24"/>
      <c r="D164" s="24"/>
      <c r="E164" s="16"/>
      <c r="F164" s="86" t="s">
        <v>4022</v>
      </c>
      <c r="G164" s="66" t="s">
        <v>3373</v>
      </c>
      <c r="H164" s="7" t="s">
        <v>4023</v>
      </c>
      <c r="I164" s="24"/>
      <c r="J164" s="69" t="s">
        <v>4024</v>
      </c>
      <c r="K164" s="24"/>
      <c r="L164" s="24"/>
      <c r="M164" s="24"/>
      <c r="N164" s="24"/>
      <c r="O164" s="24"/>
      <c r="P164" s="24"/>
      <c r="Q164" s="24"/>
      <c r="R164" s="24"/>
      <c r="S164" s="24"/>
      <c r="T164" s="24"/>
      <c r="U164" s="24"/>
      <c r="V164" s="24"/>
      <c r="W164" s="24"/>
    </row>
    <row r="165">
      <c r="A165" s="7" t="s">
        <v>4025</v>
      </c>
      <c r="B165" s="7" t="s">
        <v>4021</v>
      </c>
      <c r="C165" s="24"/>
      <c r="D165" s="24"/>
      <c r="E165" s="16"/>
      <c r="F165" s="86" t="s">
        <v>4026</v>
      </c>
      <c r="G165" s="66" t="s">
        <v>3373</v>
      </c>
      <c r="H165" s="7" t="s">
        <v>4027</v>
      </c>
      <c r="I165" s="24"/>
      <c r="J165" s="69" t="s">
        <v>4028</v>
      </c>
      <c r="K165" s="24"/>
      <c r="L165" s="24"/>
      <c r="M165" s="24"/>
      <c r="N165" s="24"/>
      <c r="O165" s="24"/>
      <c r="P165" s="24"/>
      <c r="Q165" s="24"/>
      <c r="R165" s="24"/>
      <c r="S165" s="24"/>
      <c r="T165" s="24"/>
      <c r="U165" s="24"/>
      <c r="V165" s="24"/>
      <c r="W165" s="24"/>
    </row>
    <row r="166">
      <c r="A166" s="16"/>
      <c r="B166" s="16"/>
      <c r="C166" s="24"/>
      <c r="D166" s="24"/>
      <c r="E166" s="16"/>
      <c r="F166" s="101"/>
      <c r="G166" s="66"/>
      <c r="H166" s="7"/>
      <c r="I166" s="24"/>
      <c r="J166" s="102"/>
      <c r="K166" s="24"/>
      <c r="L166" s="24"/>
      <c r="M166" s="24"/>
      <c r="N166" s="24"/>
      <c r="O166" s="24"/>
      <c r="P166" s="24"/>
      <c r="Q166" s="24"/>
      <c r="R166" s="24"/>
      <c r="S166" s="24"/>
      <c r="T166" s="24"/>
      <c r="U166" s="24"/>
      <c r="V166" s="24"/>
      <c r="W166" s="24"/>
    </row>
    <row r="167">
      <c r="A167" s="16"/>
      <c r="B167" s="16"/>
      <c r="C167" s="24"/>
      <c r="D167" s="24"/>
      <c r="E167" s="16"/>
      <c r="F167" s="101"/>
      <c r="G167" s="103"/>
      <c r="H167" s="16"/>
      <c r="I167" s="24"/>
      <c r="J167" s="102"/>
      <c r="K167" s="24"/>
      <c r="L167" s="24"/>
      <c r="M167" s="24"/>
      <c r="N167" s="24"/>
      <c r="O167" s="24"/>
      <c r="P167" s="24"/>
      <c r="Q167" s="24"/>
      <c r="R167" s="24"/>
      <c r="S167" s="24"/>
      <c r="T167" s="24"/>
      <c r="U167" s="24"/>
      <c r="V167" s="24"/>
      <c r="W167" s="24"/>
    </row>
    <row r="168">
      <c r="A168" s="16"/>
      <c r="B168" s="16"/>
      <c r="C168" s="24"/>
      <c r="D168" s="24"/>
      <c r="E168" s="16"/>
      <c r="F168" s="101"/>
      <c r="G168" s="103"/>
      <c r="H168" s="16"/>
      <c r="I168" s="24"/>
      <c r="J168" s="102"/>
      <c r="K168" s="24"/>
      <c r="L168" s="24"/>
      <c r="M168" s="24"/>
      <c r="N168" s="24"/>
      <c r="O168" s="24"/>
      <c r="P168" s="24"/>
      <c r="Q168" s="24"/>
      <c r="R168" s="24"/>
      <c r="S168" s="24"/>
      <c r="T168" s="24"/>
      <c r="U168" s="24"/>
      <c r="V168" s="24"/>
      <c r="W168" s="24"/>
    </row>
    <row r="169">
      <c r="A169" s="16"/>
      <c r="B169" s="16"/>
      <c r="C169" s="24"/>
      <c r="D169" s="24"/>
      <c r="E169" s="16"/>
      <c r="F169" s="101"/>
      <c r="G169" s="103"/>
      <c r="H169" s="16"/>
      <c r="I169" s="24"/>
      <c r="J169" s="102"/>
      <c r="K169" s="24"/>
      <c r="L169" s="24"/>
      <c r="M169" s="24"/>
      <c r="N169" s="24"/>
      <c r="O169" s="24"/>
      <c r="P169" s="24"/>
      <c r="Q169" s="24"/>
      <c r="R169" s="24"/>
      <c r="S169" s="24"/>
      <c r="T169" s="24"/>
      <c r="U169" s="24"/>
      <c r="V169" s="24"/>
      <c r="W169" s="24"/>
    </row>
    <row r="170">
      <c r="A170" s="16"/>
      <c r="B170" s="16"/>
      <c r="C170" s="24"/>
      <c r="D170" s="24"/>
      <c r="E170" s="16"/>
      <c r="F170" s="101"/>
      <c r="G170" s="103"/>
      <c r="H170" s="16"/>
      <c r="I170" s="24"/>
      <c r="J170" s="102"/>
      <c r="K170" s="24"/>
      <c r="L170" s="24"/>
      <c r="M170" s="24"/>
      <c r="N170" s="24"/>
      <c r="O170" s="24"/>
      <c r="P170" s="24"/>
      <c r="Q170" s="24"/>
      <c r="R170" s="24"/>
      <c r="S170" s="24"/>
      <c r="T170" s="24"/>
      <c r="U170" s="24"/>
      <c r="V170" s="24"/>
      <c r="W170" s="24"/>
    </row>
    <row r="171">
      <c r="A171" s="16"/>
      <c r="B171" s="16"/>
      <c r="C171" s="24"/>
      <c r="D171" s="24"/>
      <c r="E171" s="16"/>
      <c r="F171" s="101"/>
      <c r="G171" s="103"/>
      <c r="H171" s="16"/>
      <c r="I171" s="24"/>
      <c r="J171" s="102"/>
      <c r="K171" s="24"/>
      <c r="L171" s="24"/>
      <c r="M171" s="24"/>
      <c r="N171" s="24"/>
      <c r="O171" s="24"/>
      <c r="P171" s="24"/>
      <c r="Q171" s="24"/>
      <c r="R171" s="24"/>
      <c r="S171" s="24"/>
      <c r="T171" s="24"/>
      <c r="U171" s="24"/>
      <c r="V171" s="24"/>
      <c r="W171" s="24"/>
    </row>
    <row r="172">
      <c r="A172" s="16"/>
      <c r="B172" s="16"/>
      <c r="C172" s="24"/>
      <c r="D172" s="24"/>
      <c r="E172" s="16"/>
      <c r="F172" s="101"/>
      <c r="G172" s="103"/>
      <c r="H172" s="16"/>
      <c r="I172" s="24"/>
      <c r="J172" s="102"/>
      <c r="K172" s="24"/>
      <c r="L172" s="24"/>
      <c r="M172" s="24"/>
      <c r="N172" s="24"/>
      <c r="O172" s="24"/>
      <c r="P172" s="24"/>
      <c r="Q172" s="24"/>
      <c r="R172" s="24"/>
      <c r="S172" s="24"/>
      <c r="T172" s="24"/>
      <c r="U172" s="24"/>
      <c r="V172" s="24"/>
      <c r="W172" s="24"/>
    </row>
    <row r="173">
      <c r="A173" s="16"/>
      <c r="B173" s="16"/>
      <c r="C173" s="24"/>
      <c r="D173" s="24"/>
      <c r="E173" s="16"/>
      <c r="F173" s="101"/>
      <c r="G173" s="103"/>
      <c r="H173" s="16"/>
      <c r="I173" s="24"/>
      <c r="J173" s="102"/>
      <c r="K173" s="24"/>
      <c r="L173" s="24"/>
      <c r="M173" s="24"/>
      <c r="N173" s="24"/>
      <c r="O173" s="24"/>
      <c r="P173" s="24"/>
      <c r="Q173" s="24"/>
      <c r="R173" s="24"/>
      <c r="S173" s="24"/>
      <c r="T173" s="24"/>
      <c r="U173" s="24"/>
      <c r="V173" s="24"/>
      <c r="W173" s="24"/>
    </row>
    <row r="174">
      <c r="A174" s="16"/>
      <c r="B174" s="16"/>
      <c r="C174" s="24"/>
      <c r="D174" s="24"/>
      <c r="E174" s="16"/>
      <c r="F174" s="101"/>
      <c r="G174" s="103"/>
      <c r="H174" s="16"/>
      <c r="I174" s="24"/>
      <c r="J174" s="102"/>
      <c r="K174" s="24"/>
      <c r="L174" s="24"/>
      <c r="M174" s="24"/>
      <c r="N174" s="24"/>
      <c r="O174" s="24"/>
      <c r="P174" s="24"/>
      <c r="Q174" s="24"/>
      <c r="R174" s="24"/>
      <c r="S174" s="24"/>
      <c r="T174" s="24"/>
      <c r="U174" s="24"/>
      <c r="V174" s="24"/>
      <c r="W174" s="24"/>
    </row>
    <row r="175">
      <c r="A175" s="16"/>
      <c r="B175" s="16"/>
      <c r="C175" s="24"/>
      <c r="D175" s="24"/>
      <c r="E175" s="16"/>
      <c r="F175" s="101"/>
      <c r="G175" s="103"/>
      <c r="H175" s="16"/>
      <c r="I175" s="24"/>
      <c r="J175" s="102"/>
      <c r="K175" s="24"/>
      <c r="L175" s="24"/>
      <c r="M175" s="24"/>
      <c r="N175" s="24"/>
      <c r="O175" s="24"/>
      <c r="P175" s="24"/>
      <c r="Q175" s="24"/>
      <c r="R175" s="24"/>
      <c r="S175" s="24"/>
      <c r="T175" s="24"/>
      <c r="U175" s="24"/>
      <c r="V175" s="24"/>
      <c r="W175" s="24"/>
    </row>
    <row r="176">
      <c r="A176" s="16"/>
      <c r="B176" s="16"/>
      <c r="C176" s="24"/>
      <c r="D176" s="24"/>
      <c r="E176" s="16"/>
      <c r="F176" s="101"/>
      <c r="G176" s="103"/>
      <c r="H176" s="16"/>
      <c r="I176" s="24"/>
      <c r="J176" s="102"/>
      <c r="K176" s="24"/>
      <c r="L176" s="24"/>
      <c r="M176" s="24"/>
      <c r="N176" s="24"/>
      <c r="O176" s="24"/>
      <c r="P176" s="24"/>
      <c r="Q176" s="24"/>
      <c r="R176" s="24"/>
      <c r="S176" s="24"/>
      <c r="T176" s="24"/>
      <c r="U176" s="24"/>
      <c r="V176" s="24"/>
      <c r="W176" s="24"/>
    </row>
    <row r="177">
      <c r="A177" s="16"/>
      <c r="B177" s="16"/>
      <c r="C177" s="24"/>
      <c r="D177" s="24"/>
      <c r="E177" s="16"/>
      <c r="F177" s="101"/>
      <c r="G177" s="103"/>
      <c r="H177" s="16"/>
      <c r="I177" s="24"/>
      <c r="J177" s="102"/>
      <c r="K177" s="24"/>
      <c r="L177" s="24"/>
      <c r="M177" s="24"/>
      <c r="N177" s="24"/>
      <c r="O177" s="24"/>
      <c r="P177" s="24"/>
      <c r="Q177" s="24"/>
      <c r="R177" s="24"/>
      <c r="S177" s="24"/>
      <c r="T177" s="24"/>
      <c r="U177" s="24"/>
      <c r="V177" s="24"/>
      <c r="W177" s="24"/>
    </row>
    <row r="178">
      <c r="A178" s="16"/>
      <c r="B178" s="16"/>
      <c r="C178" s="24"/>
      <c r="D178" s="24"/>
      <c r="E178" s="16"/>
      <c r="F178" s="101"/>
      <c r="G178" s="103"/>
      <c r="H178" s="16"/>
      <c r="I178" s="24"/>
      <c r="J178" s="102"/>
      <c r="K178" s="24"/>
      <c r="L178" s="24"/>
      <c r="M178" s="24"/>
      <c r="N178" s="24"/>
      <c r="O178" s="24"/>
      <c r="P178" s="24"/>
      <c r="Q178" s="24"/>
      <c r="R178" s="24"/>
      <c r="S178" s="24"/>
      <c r="T178" s="24"/>
      <c r="U178" s="24"/>
      <c r="V178" s="24"/>
      <c r="W178" s="24"/>
    </row>
    <row r="179">
      <c r="A179" s="16"/>
      <c r="B179" s="16"/>
      <c r="C179" s="24"/>
      <c r="D179" s="24"/>
      <c r="E179" s="16"/>
      <c r="F179" s="101"/>
      <c r="G179" s="103"/>
      <c r="H179" s="16"/>
      <c r="I179" s="24"/>
      <c r="J179" s="102"/>
      <c r="K179" s="24"/>
      <c r="L179" s="24"/>
      <c r="M179" s="24"/>
      <c r="N179" s="24"/>
      <c r="O179" s="24"/>
      <c r="P179" s="24"/>
      <c r="Q179" s="24"/>
      <c r="R179" s="24"/>
      <c r="S179" s="24"/>
      <c r="T179" s="24"/>
      <c r="U179" s="24"/>
      <c r="V179" s="24"/>
      <c r="W179" s="24"/>
    </row>
    <row r="180">
      <c r="A180" s="16"/>
      <c r="B180" s="16"/>
      <c r="C180" s="24"/>
      <c r="D180" s="24"/>
      <c r="E180" s="16"/>
      <c r="F180" s="101"/>
      <c r="G180" s="103"/>
      <c r="H180" s="16"/>
      <c r="I180" s="24"/>
      <c r="J180" s="102"/>
      <c r="K180" s="24"/>
      <c r="L180" s="24"/>
      <c r="M180" s="24"/>
      <c r="N180" s="24"/>
      <c r="O180" s="24"/>
      <c r="P180" s="24"/>
      <c r="Q180" s="24"/>
      <c r="R180" s="24"/>
      <c r="S180" s="24"/>
      <c r="T180" s="24"/>
      <c r="U180" s="24"/>
      <c r="V180" s="24"/>
      <c r="W180" s="24"/>
    </row>
    <row r="181">
      <c r="A181" s="16"/>
      <c r="B181" s="16"/>
      <c r="C181" s="24"/>
      <c r="D181" s="24"/>
      <c r="E181" s="16"/>
      <c r="F181" s="101"/>
      <c r="G181" s="103"/>
      <c r="H181" s="16"/>
      <c r="I181" s="24"/>
      <c r="J181" s="102"/>
      <c r="K181" s="24"/>
      <c r="L181" s="24"/>
      <c r="M181" s="24"/>
      <c r="N181" s="24"/>
      <c r="O181" s="24"/>
      <c r="P181" s="24"/>
      <c r="Q181" s="24"/>
      <c r="R181" s="24"/>
      <c r="S181" s="24"/>
      <c r="T181" s="24"/>
      <c r="U181" s="24"/>
      <c r="V181" s="24"/>
      <c r="W181" s="24"/>
    </row>
    <row r="182">
      <c r="A182" s="16"/>
      <c r="B182" s="16"/>
      <c r="C182" s="24"/>
      <c r="D182" s="24"/>
      <c r="E182" s="16"/>
      <c r="F182" s="101"/>
      <c r="G182" s="103"/>
      <c r="H182" s="16"/>
      <c r="I182" s="24"/>
      <c r="J182" s="102"/>
      <c r="K182" s="24"/>
      <c r="L182" s="24"/>
      <c r="M182" s="24"/>
      <c r="N182" s="24"/>
      <c r="O182" s="24"/>
      <c r="P182" s="24"/>
      <c r="Q182" s="24"/>
      <c r="R182" s="24"/>
      <c r="S182" s="24"/>
      <c r="T182" s="24"/>
      <c r="U182" s="24"/>
      <c r="V182" s="24"/>
      <c r="W182" s="24"/>
    </row>
    <row r="183">
      <c r="A183" s="16"/>
      <c r="B183" s="16"/>
      <c r="C183" s="24"/>
      <c r="D183" s="24"/>
      <c r="E183" s="16"/>
      <c r="F183" s="101"/>
      <c r="G183" s="103"/>
      <c r="H183" s="16"/>
      <c r="I183" s="24"/>
      <c r="J183" s="102"/>
      <c r="K183" s="24"/>
      <c r="L183" s="24"/>
      <c r="M183" s="24"/>
      <c r="N183" s="24"/>
      <c r="O183" s="24"/>
      <c r="P183" s="24"/>
      <c r="Q183" s="24"/>
      <c r="R183" s="24"/>
      <c r="S183" s="24"/>
      <c r="T183" s="24"/>
      <c r="U183" s="24"/>
      <c r="V183" s="24"/>
      <c r="W183" s="24"/>
    </row>
    <row r="184">
      <c r="A184" s="16"/>
      <c r="B184" s="16"/>
      <c r="C184" s="24"/>
      <c r="D184" s="24"/>
      <c r="E184" s="16"/>
      <c r="F184" s="101"/>
      <c r="G184" s="103"/>
      <c r="H184" s="16"/>
      <c r="I184" s="24"/>
      <c r="J184" s="102"/>
      <c r="K184" s="24"/>
      <c r="L184" s="24"/>
      <c r="M184" s="24"/>
      <c r="N184" s="24"/>
      <c r="O184" s="24"/>
      <c r="P184" s="24"/>
      <c r="Q184" s="24"/>
      <c r="R184" s="24"/>
      <c r="S184" s="24"/>
      <c r="T184" s="24"/>
      <c r="U184" s="24"/>
      <c r="V184" s="24"/>
      <c r="W184" s="24"/>
    </row>
    <row r="185">
      <c r="A185" s="16"/>
      <c r="B185" s="16"/>
      <c r="C185" s="24"/>
      <c r="D185" s="24"/>
      <c r="E185" s="16"/>
      <c r="F185" s="101"/>
      <c r="G185" s="103"/>
      <c r="H185" s="16"/>
      <c r="I185" s="24"/>
      <c r="J185" s="102"/>
      <c r="K185" s="24"/>
      <c r="L185" s="24"/>
      <c r="M185" s="24"/>
      <c r="N185" s="24"/>
      <c r="O185" s="24"/>
      <c r="P185" s="24"/>
      <c r="Q185" s="24"/>
      <c r="R185" s="24"/>
      <c r="S185" s="24"/>
      <c r="T185" s="24"/>
      <c r="U185" s="24"/>
      <c r="V185" s="24"/>
      <c r="W185" s="24"/>
    </row>
    <row r="186">
      <c r="A186" s="16"/>
      <c r="B186" s="16"/>
      <c r="C186" s="24"/>
      <c r="D186" s="24"/>
      <c r="E186" s="16"/>
      <c r="F186" s="101"/>
      <c r="G186" s="103"/>
      <c r="H186" s="16"/>
      <c r="I186" s="24"/>
      <c r="J186" s="102"/>
      <c r="K186" s="24"/>
      <c r="L186" s="24"/>
      <c r="M186" s="24"/>
      <c r="N186" s="24"/>
      <c r="O186" s="24"/>
      <c r="P186" s="24"/>
      <c r="Q186" s="24"/>
      <c r="R186" s="24"/>
      <c r="S186" s="24"/>
      <c r="T186" s="24"/>
      <c r="U186" s="24"/>
      <c r="V186" s="24"/>
      <c r="W186" s="24"/>
    </row>
    <row r="187">
      <c r="A187" s="16"/>
      <c r="B187" s="16"/>
      <c r="C187" s="24"/>
      <c r="D187" s="24"/>
      <c r="E187" s="16"/>
      <c r="F187" s="101"/>
      <c r="G187" s="103"/>
      <c r="H187" s="16"/>
      <c r="I187" s="24"/>
      <c r="J187" s="102"/>
      <c r="K187" s="24"/>
      <c r="L187" s="24"/>
      <c r="M187" s="24"/>
      <c r="N187" s="24"/>
      <c r="O187" s="24"/>
      <c r="P187" s="24"/>
      <c r="Q187" s="24"/>
      <c r="R187" s="24"/>
      <c r="S187" s="24"/>
      <c r="T187" s="24"/>
      <c r="U187" s="24"/>
      <c r="V187" s="24"/>
      <c r="W187" s="24"/>
    </row>
    <row r="188">
      <c r="A188" s="16"/>
      <c r="B188" s="16"/>
      <c r="C188" s="24"/>
      <c r="D188" s="24"/>
      <c r="E188" s="16"/>
      <c r="F188" s="101"/>
      <c r="G188" s="103"/>
      <c r="H188" s="16"/>
      <c r="I188" s="24"/>
      <c r="J188" s="102"/>
      <c r="K188" s="24"/>
      <c r="L188" s="24"/>
      <c r="M188" s="24"/>
      <c r="N188" s="24"/>
      <c r="O188" s="24"/>
      <c r="P188" s="24"/>
      <c r="Q188" s="24"/>
      <c r="R188" s="24"/>
      <c r="S188" s="24"/>
      <c r="T188" s="24"/>
      <c r="U188" s="24"/>
      <c r="V188" s="24"/>
      <c r="W188" s="24"/>
    </row>
    <row r="189">
      <c r="A189" s="16"/>
      <c r="B189" s="16"/>
      <c r="C189" s="24"/>
      <c r="D189" s="24"/>
      <c r="E189" s="16"/>
      <c r="F189" s="101"/>
      <c r="G189" s="103"/>
      <c r="H189" s="16"/>
      <c r="I189" s="24"/>
      <c r="J189" s="102"/>
      <c r="K189" s="24"/>
      <c r="L189" s="24"/>
      <c r="M189" s="24"/>
      <c r="N189" s="24"/>
      <c r="O189" s="24"/>
      <c r="P189" s="24"/>
      <c r="Q189" s="24"/>
      <c r="R189" s="24"/>
      <c r="S189" s="24"/>
      <c r="T189" s="24"/>
      <c r="U189" s="24"/>
      <c r="V189" s="24"/>
      <c r="W189" s="24"/>
    </row>
    <row r="190">
      <c r="A190" s="16"/>
      <c r="B190" s="16"/>
      <c r="C190" s="24"/>
      <c r="D190" s="24"/>
      <c r="E190" s="16"/>
      <c r="F190" s="101"/>
      <c r="G190" s="103"/>
      <c r="H190" s="16"/>
      <c r="I190" s="24"/>
      <c r="J190" s="102"/>
      <c r="K190" s="24"/>
      <c r="L190" s="24"/>
      <c r="M190" s="24"/>
      <c r="N190" s="24"/>
      <c r="O190" s="24"/>
      <c r="P190" s="24"/>
      <c r="Q190" s="24"/>
      <c r="R190" s="24"/>
      <c r="S190" s="24"/>
      <c r="T190" s="24"/>
      <c r="U190" s="24"/>
      <c r="V190" s="24"/>
      <c r="W190" s="24"/>
    </row>
    <row r="191">
      <c r="A191" s="16"/>
      <c r="B191" s="16"/>
      <c r="C191" s="24"/>
      <c r="D191" s="24"/>
      <c r="E191" s="16"/>
      <c r="F191" s="101"/>
      <c r="G191" s="103"/>
      <c r="H191" s="16"/>
      <c r="I191" s="24"/>
      <c r="J191" s="102"/>
      <c r="K191" s="24"/>
      <c r="L191" s="24"/>
      <c r="M191" s="24"/>
      <c r="N191" s="24"/>
      <c r="O191" s="24"/>
      <c r="P191" s="24"/>
      <c r="Q191" s="24"/>
      <c r="R191" s="24"/>
      <c r="S191" s="24"/>
      <c r="T191" s="24"/>
      <c r="U191" s="24"/>
      <c r="V191" s="24"/>
      <c r="W191" s="24"/>
    </row>
    <row r="192">
      <c r="A192" s="16"/>
      <c r="B192" s="16"/>
      <c r="C192" s="24"/>
      <c r="D192" s="24"/>
      <c r="E192" s="16"/>
      <c r="F192" s="101"/>
      <c r="G192" s="103"/>
      <c r="H192" s="16"/>
      <c r="I192" s="24"/>
      <c r="J192" s="102"/>
      <c r="K192" s="24"/>
      <c r="L192" s="24"/>
      <c r="M192" s="24"/>
      <c r="N192" s="24"/>
      <c r="O192" s="24"/>
      <c r="P192" s="24"/>
      <c r="Q192" s="24"/>
      <c r="R192" s="24"/>
      <c r="S192" s="24"/>
      <c r="T192" s="24"/>
      <c r="U192" s="24"/>
      <c r="V192" s="24"/>
      <c r="W192" s="24"/>
    </row>
    <row r="193">
      <c r="A193" s="16"/>
      <c r="B193" s="16"/>
      <c r="C193" s="24"/>
      <c r="D193" s="24"/>
      <c r="E193" s="16"/>
      <c r="F193" s="101"/>
      <c r="G193" s="103"/>
      <c r="H193" s="16"/>
      <c r="I193" s="24"/>
      <c r="J193" s="102"/>
      <c r="K193" s="24"/>
      <c r="L193" s="24"/>
      <c r="M193" s="24"/>
      <c r="N193" s="24"/>
      <c r="O193" s="24"/>
      <c r="P193" s="24"/>
      <c r="Q193" s="24"/>
      <c r="R193" s="24"/>
      <c r="S193" s="24"/>
      <c r="T193" s="24"/>
      <c r="U193" s="24"/>
      <c r="V193" s="24"/>
      <c r="W193" s="24"/>
    </row>
    <row r="194">
      <c r="A194" s="16"/>
      <c r="B194" s="16"/>
      <c r="C194" s="24"/>
      <c r="D194" s="24"/>
      <c r="E194" s="16"/>
      <c r="F194" s="101"/>
      <c r="G194" s="103"/>
      <c r="H194" s="16"/>
      <c r="I194" s="24"/>
      <c r="J194" s="102"/>
      <c r="K194" s="24"/>
      <c r="L194" s="24"/>
      <c r="M194" s="24"/>
      <c r="N194" s="24"/>
      <c r="O194" s="24"/>
      <c r="P194" s="24"/>
      <c r="Q194" s="24"/>
      <c r="R194" s="24"/>
      <c r="S194" s="24"/>
      <c r="T194" s="24"/>
      <c r="U194" s="24"/>
      <c r="V194" s="24"/>
      <c r="W194" s="24"/>
    </row>
    <row r="195">
      <c r="A195" s="16"/>
      <c r="B195" s="16"/>
      <c r="C195" s="24"/>
      <c r="D195" s="24"/>
      <c r="E195" s="16"/>
      <c r="F195" s="101"/>
      <c r="G195" s="103"/>
      <c r="H195" s="16"/>
      <c r="I195" s="24"/>
      <c r="J195" s="102"/>
      <c r="K195" s="24"/>
      <c r="L195" s="24"/>
      <c r="M195" s="24"/>
      <c r="N195" s="24"/>
      <c r="O195" s="24"/>
      <c r="P195" s="24"/>
      <c r="Q195" s="24"/>
      <c r="R195" s="24"/>
      <c r="S195" s="24"/>
      <c r="T195" s="24"/>
      <c r="U195" s="24"/>
      <c r="V195" s="24"/>
      <c r="W195" s="24"/>
    </row>
    <row r="196">
      <c r="A196" s="16"/>
      <c r="B196" s="16"/>
      <c r="C196" s="24"/>
      <c r="D196" s="24"/>
      <c r="E196" s="16"/>
      <c r="F196" s="101"/>
      <c r="G196" s="103"/>
      <c r="H196" s="16"/>
      <c r="I196" s="24"/>
      <c r="J196" s="102"/>
      <c r="K196" s="24"/>
      <c r="L196" s="24"/>
      <c r="M196" s="24"/>
      <c r="N196" s="24"/>
      <c r="O196" s="24"/>
      <c r="P196" s="24"/>
      <c r="Q196" s="24"/>
      <c r="R196" s="24"/>
      <c r="S196" s="24"/>
      <c r="T196" s="24"/>
      <c r="U196" s="24"/>
      <c r="V196" s="24"/>
      <c r="W196" s="24"/>
    </row>
    <row r="197">
      <c r="A197" s="16"/>
      <c r="B197" s="16"/>
      <c r="C197" s="24"/>
      <c r="D197" s="24"/>
      <c r="E197" s="16"/>
      <c r="F197" s="101"/>
      <c r="G197" s="103"/>
      <c r="H197" s="16"/>
      <c r="I197" s="24"/>
      <c r="J197" s="102"/>
      <c r="K197" s="24"/>
      <c r="L197" s="24"/>
      <c r="M197" s="24"/>
      <c r="N197" s="24"/>
      <c r="O197" s="24"/>
      <c r="P197" s="24"/>
      <c r="Q197" s="24"/>
      <c r="R197" s="24"/>
      <c r="S197" s="24"/>
      <c r="T197" s="24"/>
      <c r="U197" s="24"/>
      <c r="V197" s="24"/>
      <c r="W197" s="24"/>
    </row>
    <row r="198">
      <c r="A198" s="16"/>
      <c r="B198" s="16"/>
      <c r="C198" s="24"/>
      <c r="D198" s="24"/>
      <c r="E198" s="16"/>
      <c r="F198" s="101"/>
      <c r="G198" s="103"/>
      <c r="H198" s="16"/>
      <c r="I198" s="24"/>
      <c r="J198" s="102"/>
      <c r="K198" s="24"/>
      <c r="L198" s="24"/>
      <c r="M198" s="24"/>
      <c r="N198" s="24"/>
      <c r="O198" s="24"/>
      <c r="P198" s="24"/>
      <c r="Q198" s="24"/>
      <c r="R198" s="24"/>
      <c r="S198" s="24"/>
      <c r="T198" s="24"/>
      <c r="U198" s="24"/>
      <c r="V198" s="24"/>
      <c r="W198" s="24"/>
    </row>
    <row r="199">
      <c r="A199" s="16"/>
      <c r="B199" s="16"/>
      <c r="C199" s="24"/>
      <c r="D199" s="24"/>
      <c r="E199" s="16"/>
      <c r="F199" s="101"/>
      <c r="G199" s="103"/>
      <c r="H199" s="16"/>
      <c r="I199" s="24"/>
      <c r="J199" s="102"/>
      <c r="K199" s="24"/>
      <c r="L199" s="24"/>
      <c r="M199" s="24"/>
      <c r="N199" s="24"/>
      <c r="O199" s="24"/>
      <c r="P199" s="24"/>
      <c r="Q199" s="24"/>
      <c r="R199" s="24"/>
      <c r="S199" s="24"/>
      <c r="T199" s="24"/>
      <c r="U199" s="24"/>
      <c r="V199" s="24"/>
      <c r="W199" s="24"/>
    </row>
    <row r="200">
      <c r="A200" s="16"/>
      <c r="B200" s="16"/>
      <c r="C200" s="24"/>
      <c r="D200" s="24"/>
      <c r="E200" s="16"/>
      <c r="F200" s="101"/>
      <c r="G200" s="103"/>
      <c r="H200" s="16"/>
      <c r="I200" s="24"/>
      <c r="J200" s="102"/>
      <c r="K200" s="24"/>
      <c r="L200" s="24"/>
      <c r="M200" s="24"/>
      <c r="N200" s="24"/>
      <c r="O200" s="24"/>
      <c r="P200" s="24"/>
      <c r="Q200" s="24"/>
      <c r="R200" s="24"/>
      <c r="S200" s="24"/>
      <c r="T200" s="24"/>
      <c r="U200" s="24"/>
      <c r="V200" s="24"/>
      <c r="W200" s="24"/>
    </row>
    <row r="201">
      <c r="A201" s="16"/>
      <c r="B201" s="16"/>
      <c r="C201" s="24"/>
      <c r="D201" s="24"/>
      <c r="E201" s="16"/>
      <c r="F201" s="101"/>
      <c r="G201" s="103"/>
      <c r="H201" s="16"/>
      <c r="I201" s="24"/>
      <c r="J201" s="102"/>
      <c r="K201" s="24"/>
      <c r="L201" s="24"/>
      <c r="M201" s="24"/>
      <c r="N201" s="24"/>
      <c r="O201" s="24"/>
      <c r="P201" s="24"/>
      <c r="Q201" s="24"/>
      <c r="R201" s="24"/>
      <c r="S201" s="24"/>
      <c r="T201" s="24"/>
      <c r="U201" s="24"/>
      <c r="V201" s="24"/>
      <c r="W201" s="24"/>
    </row>
    <row r="202">
      <c r="A202" s="16"/>
      <c r="B202" s="16"/>
      <c r="C202" s="24"/>
      <c r="D202" s="24"/>
      <c r="E202" s="16"/>
      <c r="F202" s="101"/>
      <c r="G202" s="103"/>
      <c r="H202" s="16"/>
      <c r="I202" s="24"/>
      <c r="J202" s="102"/>
      <c r="K202" s="24"/>
      <c r="L202" s="24"/>
      <c r="M202" s="24"/>
      <c r="N202" s="24"/>
      <c r="O202" s="24"/>
      <c r="P202" s="24"/>
      <c r="Q202" s="24"/>
      <c r="R202" s="24"/>
      <c r="S202" s="24"/>
      <c r="T202" s="24"/>
      <c r="U202" s="24"/>
      <c r="V202" s="24"/>
      <c r="W202" s="24"/>
    </row>
    <row r="203">
      <c r="A203" s="16"/>
      <c r="B203" s="16"/>
      <c r="C203" s="24"/>
      <c r="D203" s="24"/>
      <c r="E203" s="16"/>
      <c r="F203" s="101"/>
      <c r="G203" s="103"/>
      <c r="H203" s="16"/>
      <c r="I203" s="24"/>
      <c r="J203" s="102"/>
      <c r="K203" s="24"/>
      <c r="L203" s="24"/>
      <c r="M203" s="24"/>
      <c r="N203" s="24"/>
      <c r="O203" s="24"/>
      <c r="P203" s="24"/>
      <c r="Q203" s="24"/>
      <c r="R203" s="24"/>
      <c r="S203" s="24"/>
      <c r="T203" s="24"/>
      <c r="U203" s="24"/>
      <c r="V203" s="24"/>
      <c r="W203" s="24"/>
    </row>
    <row r="204">
      <c r="A204" s="16"/>
      <c r="B204" s="16"/>
      <c r="C204" s="24"/>
      <c r="D204" s="24"/>
      <c r="E204" s="16"/>
      <c r="F204" s="101"/>
      <c r="G204" s="103"/>
      <c r="H204" s="16"/>
      <c r="I204" s="24"/>
      <c r="J204" s="102"/>
      <c r="K204" s="24"/>
      <c r="L204" s="24"/>
      <c r="M204" s="24"/>
      <c r="N204" s="24"/>
      <c r="O204" s="24"/>
      <c r="P204" s="24"/>
      <c r="Q204" s="24"/>
      <c r="R204" s="24"/>
      <c r="S204" s="24"/>
      <c r="T204" s="24"/>
      <c r="U204" s="24"/>
      <c r="V204" s="24"/>
      <c r="W204" s="24"/>
    </row>
    <row r="205">
      <c r="A205" s="16"/>
      <c r="B205" s="16"/>
      <c r="C205" s="24"/>
      <c r="D205" s="24"/>
      <c r="E205" s="16"/>
      <c r="F205" s="101"/>
      <c r="G205" s="103"/>
      <c r="H205" s="16"/>
      <c r="I205" s="24"/>
      <c r="J205" s="102"/>
      <c r="K205" s="24"/>
      <c r="L205" s="24"/>
      <c r="M205" s="24"/>
      <c r="N205" s="24"/>
      <c r="O205" s="24"/>
      <c r="P205" s="24"/>
      <c r="Q205" s="24"/>
      <c r="R205" s="24"/>
      <c r="S205" s="24"/>
      <c r="T205" s="24"/>
      <c r="U205" s="24"/>
      <c r="V205" s="24"/>
      <c r="W205" s="24"/>
    </row>
    <row r="206">
      <c r="A206" s="16"/>
      <c r="B206" s="16"/>
      <c r="C206" s="24"/>
      <c r="D206" s="24"/>
      <c r="E206" s="16"/>
      <c r="F206" s="101"/>
      <c r="G206" s="103"/>
      <c r="H206" s="16"/>
      <c r="I206" s="24"/>
      <c r="J206" s="102"/>
      <c r="K206" s="24"/>
      <c r="L206" s="24"/>
      <c r="M206" s="24"/>
      <c r="N206" s="24"/>
      <c r="O206" s="24"/>
      <c r="P206" s="24"/>
      <c r="Q206" s="24"/>
      <c r="R206" s="24"/>
      <c r="S206" s="24"/>
      <c r="T206" s="24"/>
      <c r="U206" s="24"/>
      <c r="V206" s="24"/>
      <c r="W206" s="24"/>
    </row>
    <row r="207">
      <c r="A207" s="16"/>
      <c r="B207" s="16"/>
      <c r="C207" s="24"/>
      <c r="D207" s="24"/>
      <c r="E207" s="16"/>
      <c r="F207" s="101"/>
      <c r="G207" s="103"/>
      <c r="H207" s="16"/>
      <c r="I207" s="24"/>
      <c r="J207" s="102"/>
      <c r="K207" s="24"/>
      <c r="L207" s="24"/>
      <c r="M207" s="24"/>
      <c r="N207" s="24"/>
      <c r="O207" s="24"/>
      <c r="P207" s="24"/>
      <c r="Q207" s="24"/>
      <c r="R207" s="24"/>
      <c r="S207" s="24"/>
      <c r="T207" s="24"/>
      <c r="U207" s="24"/>
      <c r="V207" s="24"/>
      <c r="W207" s="24"/>
    </row>
    <row r="208">
      <c r="A208" s="16"/>
      <c r="B208" s="16"/>
      <c r="C208" s="24"/>
      <c r="D208" s="24"/>
      <c r="E208" s="16"/>
      <c r="F208" s="101"/>
      <c r="G208" s="103"/>
      <c r="H208" s="16"/>
      <c r="I208" s="24"/>
      <c r="J208" s="102"/>
      <c r="K208" s="24"/>
      <c r="L208" s="24"/>
      <c r="M208" s="24"/>
      <c r="N208" s="24"/>
      <c r="O208" s="24"/>
      <c r="P208" s="24"/>
      <c r="Q208" s="24"/>
      <c r="R208" s="24"/>
      <c r="S208" s="24"/>
      <c r="T208" s="24"/>
      <c r="U208" s="24"/>
      <c r="V208" s="24"/>
      <c r="W208" s="24"/>
    </row>
    <row r="209">
      <c r="A209" s="16"/>
      <c r="B209" s="16"/>
      <c r="C209" s="24"/>
      <c r="D209" s="24"/>
      <c r="E209" s="16"/>
      <c r="F209" s="101"/>
      <c r="G209" s="103"/>
      <c r="H209" s="16"/>
      <c r="I209" s="24"/>
      <c r="J209" s="102"/>
      <c r="K209" s="24"/>
      <c r="L209" s="24"/>
      <c r="M209" s="24"/>
      <c r="N209" s="24"/>
      <c r="O209" s="24"/>
      <c r="P209" s="24"/>
      <c r="Q209" s="24"/>
      <c r="R209" s="24"/>
      <c r="S209" s="24"/>
      <c r="T209" s="24"/>
      <c r="U209" s="24"/>
      <c r="V209" s="24"/>
      <c r="W209" s="24"/>
    </row>
    <row r="210">
      <c r="A210" s="16"/>
      <c r="B210" s="16"/>
      <c r="C210" s="24"/>
      <c r="D210" s="24"/>
      <c r="E210" s="16"/>
      <c r="F210" s="101"/>
      <c r="G210" s="103"/>
      <c r="H210" s="16"/>
      <c r="I210" s="24"/>
      <c r="J210" s="102"/>
      <c r="K210" s="24"/>
      <c r="L210" s="24"/>
      <c r="M210" s="24"/>
      <c r="N210" s="24"/>
      <c r="O210" s="24"/>
      <c r="P210" s="24"/>
      <c r="Q210" s="24"/>
      <c r="R210" s="24"/>
      <c r="S210" s="24"/>
      <c r="T210" s="24"/>
      <c r="U210" s="24"/>
      <c r="V210" s="24"/>
      <c r="W210" s="24"/>
    </row>
    <row r="211">
      <c r="A211" s="16"/>
      <c r="B211" s="16"/>
      <c r="C211" s="24"/>
      <c r="D211" s="24"/>
      <c r="E211" s="16"/>
      <c r="F211" s="101"/>
      <c r="G211" s="103"/>
      <c r="H211" s="16"/>
      <c r="I211" s="24"/>
      <c r="J211" s="102"/>
      <c r="K211" s="24"/>
      <c r="L211" s="24"/>
      <c r="M211" s="24"/>
      <c r="N211" s="24"/>
      <c r="O211" s="24"/>
      <c r="P211" s="24"/>
      <c r="Q211" s="24"/>
      <c r="R211" s="24"/>
      <c r="S211" s="24"/>
      <c r="T211" s="24"/>
      <c r="U211" s="24"/>
      <c r="V211" s="24"/>
      <c r="W211" s="24"/>
    </row>
    <row r="212">
      <c r="A212" s="16"/>
      <c r="B212" s="16"/>
      <c r="C212" s="24"/>
      <c r="D212" s="24"/>
      <c r="E212" s="16"/>
      <c r="F212" s="101"/>
      <c r="G212" s="103"/>
      <c r="H212" s="16"/>
      <c r="I212" s="24"/>
      <c r="J212" s="102"/>
      <c r="K212" s="24"/>
      <c r="L212" s="24"/>
      <c r="M212" s="24"/>
      <c r="N212" s="24"/>
      <c r="O212" s="24"/>
      <c r="P212" s="24"/>
      <c r="Q212" s="24"/>
      <c r="R212" s="24"/>
      <c r="S212" s="24"/>
      <c r="T212" s="24"/>
      <c r="U212" s="24"/>
      <c r="V212" s="24"/>
      <c r="W212" s="24"/>
    </row>
    <row r="213">
      <c r="A213" s="16"/>
      <c r="B213" s="16"/>
      <c r="C213" s="24"/>
      <c r="D213" s="24"/>
      <c r="E213" s="16"/>
      <c r="F213" s="101"/>
      <c r="G213" s="103"/>
      <c r="H213" s="16"/>
      <c r="I213" s="24"/>
      <c r="J213" s="102"/>
      <c r="K213" s="24"/>
      <c r="L213" s="24"/>
      <c r="M213" s="24"/>
      <c r="N213" s="24"/>
      <c r="O213" s="24"/>
      <c r="P213" s="24"/>
      <c r="Q213" s="24"/>
      <c r="R213" s="24"/>
      <c r="S213" s="24"/>
      <c r="T213" s="24"/>
      <c r="U213" s="24"/>
      <c r="V213" s="24"/>
      <c r="W213" s="24"/>
    </row>
    <row r="214">
      <c r="A214" s="16"/>
      <c r="B214" s="16"/>
      <c r="C214" s="24"/>
      <c r="D214" s="24"/>
      <c r="E214" s="16"/>
      <c r="F214" s="101"/>
      <c r="G214" s="103"/>
      <c r="H214" s="16"/>
      <c r="I214" s="24"/>
      <c r="J214" s="102"/>
      <c r="K214" s="24"/>
      <c r="L214" s="24"/>
      <c r="M214" s="24"/>
      <c r="N214" s="24"/>
      <c r="O214" s="24"/>
      <c r="P214" s="24"/>
      <c r="Q214" s="24"/>
      <c r="R214" s="24"/>
      <c r="S214" s="24"/>
      <c r="T214" s="24"/>
      <c r="U214" s="24"/>
      <c r="V214" s="24"/>
      <c r="W214" s="24"/>
    </row>
    <row r="215">
      <c r="A215" s="16"/>
      <c r="B215" s="16"/>
      <c r="C215" s="24"/>
      <c r="D215" s="24"/>
      <c r="E215" s="16"/>
      <c r="F215" s="101"/>
      <c r="G215" s="103"/>
      <c r="H215" s="16"/>
      <c r="I215" s="24"/>
      <c r="J215" s="102"/>
      <c r="K215" s="24"/>
      <c r="L215" s="24"/>
      <c r="M215" s="24"/>
      <c r="N215" s="24"/>
      <c r="O215" s="24"/>
      <c r="P215" s="24"/>
      <c r="Q215" s="24"/>
      <c r="R215" s="24"/>
      <c r="S215" s="24"/>
      <c r="T215" s="24"/>
      <c r="U215" s="24"/>
      <c r="V215" s="24"/>
      <c r="W215" s="24"/>
    </row>
    <row r="216">
      <c r="A216" s="16"/>
      <c r="B216" s="16"/>
      <c r="C216" s="24"/>
      <c r="D216" s="24"/>
      <c r="E216" s="16"/>
      <c r="F216" s="101"/>
      <c r="G216" s="103"/>
      <c r="H216" s="16"/>
      <c r="I216" s="24"/>
      <c r="J216" s="102"/>
      <c r="K216" s="24"/>
      <c r="L216" s="24"/>
      <c r="M216" s="24"/>
      <c r="N216" s="24"/>
      <c r="O216" s="24"/>
      <c r="P216" s="24"/>
      <c r="Q216" s="24"/>
      <c r="R216" s="24"/>
      <c r="S216" s="24"/>
      <c r="T216" s="24"/>
      <c r="U216" s="24"/>
      <c r="V216" s="24"/>
      <c r="W216" s="24"/>
    </row>
    <row r="217">
      <c r="A217" s="16"/>
      <c r="B217" s="16"/>
      <c r="C217" s="24"/>
      <c r="D217" s="24"/>
      <c r="E217" s="16"/>
      <c r="F217" s="101"/>
      <c r="G217" s="103"/>
      <c r="H217" s="16"/>
      <c r="I217" s="24"/>
      <c r="J217" s="102"/>
      <c r="K217" s="24"/>
      <c r="L217" s="24"/>
      <c r="M217" s="24"/>
      <c r="N217" s="24"/>
      <c r="O217" s="24"/>
      <c r="P217" s="24"/>
      <c r="Q217" s="24"/>
      <c r="R217" s="24"/>
      <c r="S217" s="24"/>
      <c r="T217" s="24"/>
      <c r="U217" s="24"/>
      <c r="V217" s="24"/>
      <c r="W217" s="24"/>
    </row>
    <row r="218">
      <c r="A218" s="16"/>
      <c r="B218" s="16"/>
      <c r="C218" s="24"/>
      <c r="D218" s="24"/>
      <c r="E218" s="16"/>
      <c r="F218" s="101"/>
      <c r="G218" s="103"/>
      <c r="H218" s="16"/>
      <c r="I218" s="24"/>
      <c r="J218" s="102"/>
      <c r="K218" s="24"/>
      <c r="L218" s="24"/>
      <c r="M218" s="24"/>
      <c r="N218" s="24"/>
      <c r="O218" s="24"/>
      <c r="P218" s="24"/>
      <c r="Q218" s="24"/>
      <c r="R218" s="24"/>
      <c r="S218" s="24"/>
      <c r="T218" s="24"/>
      <c r="U218" s="24"/>
      <c r="V218" s="24"/>
      <c r="W218" s="24"/>
    </row>
    <row r="219">
      <c r="A219" s="16"/>
      <c r="B219" s="16"/>
      <c r="C219" s="24"/>
      <c r="D219" s="24"/>
      <c r="E219" s="16"/>
      <c r="F219" s="101"/>
      <c r="G219" s="103"/>
      <c r="H219" s="16"/>
      <c r="I219" s="24"/>
      <c r="J219" s="102"/>
      <c r="K219" s="24"/>
      <c r="L219" s="24"/>
      <c r="M219" s="24"/>
      <c r="N219" s="24"/>
      <c r="O219" s="24"/>
      <c r="P219" s="24"/>
      <c r="Q219" s="24"/>
      <c r="R219" s="24"/>
      <c r="S219" s="24"/>
      <c r="T219" s="24"/>
      <c r="U219" s="24"/>
      <c r="V219" s="24"/>
      <c r="W219" s="24"/>
    </row>
    <row r="220">
      <c r="A220" s="16"/>
      <c r="B220" s="16"/>
      <c r="C220" s="24"/>
      <c r="D220" s="24"/>
      <c r="E220" s="16"/>
      <c r="F220" s="101"/>
      <c r="G220" s="103"/>
      <c r="H220" s="16"/>
      <c r="I220" s="24"/>
      <c r="J220" s="102"/>
      <c r="K220" s="24"/>
      <c r="L220" s="24"/>
      <c r="M220" s="24"/>
      <c r="N220" s="24"/>
      <c r="O220" s="24"/>
      <c r="P220" s="24"/>
      <c r="Q220" s="24"/>
      <c r="R220" s="24"/>
      <c r="S220" s="24"/>
      <c r="T220" s="24"/>
      <c r="U220" s="24"/>
      <c r="V220" s="24"/>
      <c r="W220" s="24"/>
    </row>
    <row r="221">
      <c r="A221" s="16"/>
      <c r="B221" s="16"/>
      <c r="C221" s="24"/>
      <c r="D221" s="24"/>
      <c r="E221" s="16"/>
      <c r="F221" s="101"/>
      <c r="G221" s="103"/>
      <c r="H221" s="16"/>
      <c r="I221" s="24"/>
      <c r="J221" s="102"/>
      <c r="K221" s="24"/>
      <c r="L221" s="24"/>
      <c r="M221" s="24"/>
      <c r="N221" s="24"/>
      <c r="O221" s="24"/>
      <c r="P221" s="24"/>
      <c r="Q221" s="24"/>
      <c r="R221" s="24"/>
      <c r="S221" s="24"/>
      <c r="T221" s="24"/>
      <c r="U221" s="24"/>
      <c r="V221" s="24"/>
      <c r="W221" s="24"/>
    </row>
    <row r="222">
      <c r="A222" s="16"/>
      <c r="B222" s="16"/>
      <c r="C222" s="24"/>
      <c r="D222" s="24"/>
      <c r="E222" s="16"/>
      <c r="F222" s="101"/>
      <c r="G222" s="103"/>
      <c r="H222" s="16"/>
      <c r="I222" s="24"/>
      <c r="J222" s="102"/>
      <c r="K222" s="24"/>
      <c r="L222" s="24"/>
      <c r="M222" s="24"/>
      <c r="N222" s="24"/>
      <c r="O222" s="24"/>
      <c r="P222" s="24"/>
      <c r="Q222" s="24"/>
      <c r="R222" s="24"/>
      <c r="S222" s="24"/>
      <c r="T222" s="24"/>
      <c r="U222" s="24"/>
      <c r="V222" s="24"/>
      <c r="W222" s="24"/>
    </row>
    <row r="223">
      <c r="A223" s="16"/>
      <c r="B223" s="16"/>
      <c r="C223" s="24"/>
      <c r="D223" s="24"/>
      <c r="E223" s="16"/>
      <c r="F223" s="101"/>
      <c r="G223" s="103"/>
      <c r="H223" s="16"/>
      <c r="I223" s="24"/>
      <c r="J223" s="102"/>
      <c r="K223" s="24"/>
      <c r="L223" s="24"/>
      <c r="M223" s="24"/>
      <c r="N223" s="24"/>
      <c r="O223" s="24"/>
      <c r="P223" s="24"/>
      <c r="Q223" s="24"/>
      <c r="R223" s="24"/>
      <c r="S223" s="24"/>
      <c r="T223" s="24"/>
      <c r="U223" s="24"/>
      <c r="V223" s="24"/>
      <c r="W223" s="24"/>
    </row>
    <row r="224">
      <c r="A224" s="16"/>
      <c r="B224" s="16"/>
      <c r="C224" s="24"/>
      <c r="D224" s="24"/>
      <c r="E224" s="16"/>
      <c r="F224" s="101"/>
      <c r="G224" s="103"/>
      <c r="H224" s="16"/>
      <c r="I224" s="24"/>
      <c r="J224" s="102"/>
      <c r="K224" s="24"/>
      <c r="L224" s="24"/>
      <c r="M224" s="24"/>
      <c r="N224" s="24"/>
      <c r="O224" s="24"/>
      <c r="P224" s="24"/>
      <c r="Q224" s="24"/>
      <c r="R224" s="24"/>
      <c r="S224" s="24"/>
      <c r="T224" s="24"/>
      <c r="U224" s="24"/>
      <c r="V224" s="24"/>
      <c r="W224" s="24"/>
    </row>
    <row r="225">
      <c r="A225" s="16"/>
      <c r="B225" s="16"/>
      <c r="C225" s="24"/>
      <c r="D225" s="24"/>
      <c r="E225" s="16"/>
      <c r="F225" s="101"/>
      <c r="G225" s="103"/>
      <c r="H225" s="16"/>
      <c r="I225" s="24"/>
      <c r="J225" s="102"/>
      <c r="K225" s="24"/>
      <c r="L225" s="24"/>
      <c r="M225" s="24"/>
      <c r="N225" s="24"/>
      <c r="O225" s="24"/>
      <c r="P225" s="24"/>
      <c r="Q225" s="24"/>
      <c r="R225" s="24"/>
      <c r="S225" s="24"/>
      <c r="T225" s="24"/>
      <c r="U225" s="24"/>
      <c r="V225" s="24"/>
      <c r="W225" s="24"/>
    </row>
    <row r="226">
      <c r="A226" s="16"/>
      <c r="B226" s="16"/>
      <c r="C226" s="24"/>
      <c r="D226" s="24"/>
      <c r="E226" s="16"/>
      <c r="F226" s="101"/>
      <c r="G226" s="103"/>
      <c r="H226" s="16"/>
      <c r="I226" s="24"/>
      <c r="J226" s="102"/>
      <c r="K226" s="24"/>
      <c r="L226" s="24"/>
      <c r="M226" s="24"/>
      <c r="N226" s="24"/>
      <c r="O226" s="24"/>
      <c r="P226" s="24"/>
      <c r="Q226" s="24"/>
      <c r="R226" s="24"/>
      <c r="S226" s="24"/>
      <c r="T226" s="24"/>
      <c r="U226" s="24"/>
      <c r="V226" s="24"/>
      <c r="W226" s="24"/>
    </row>
  </sheetData>
  <mergeCells count="2">
    <mergeCell ref="A3:A4"/>
    <mergeCell ref="B3:B4"/>
  </mergeCells>
  <conditionalFormatting sqref="G1:G226">
    <cfRule type="cellIs" dxfId="17" priority="1" operator="equal">
      <formula>"Pendiente de dibujar"</formula>
    </cfRule>
  </conditionalFormatting>
  <conditionalFormatting sqref="G1:G226">
    <cfRule type="cellIs" dxfId="18" priority="2" operator="equal">
      <formula>"Pendiente de revisar"</formula>
    </cfRule>
  </conditionalFormatting>
  <conditionalFormatting sqref="G1:G226">
    <cfRule type="cellIs" dxfId="19" priority="3" operator="equal">
      <formula>"Pendiente de corrección"</formula>
    </cfRule>
  </conditionalFormatting>
  <conditionalFormatting sqref="G1:G226">
    <cfRule type="cellIs" dxfId="20" priority="4" operator="equal">
      <formula>"OK"</formula>
    </cfRule>
  </conditionalFormatting>
  <dataValidations>
    <dataValidation type="list" allowBlank="1" sqref="G2:G226">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I10"/>
    <hyperlink r:id="rId11" ref="J10"/>
    <hyperlink r:id="rId12" ref="I11"/>
    <hyperlink r:id="rId13" ref="J11"/>
    <hyperlink r:id="rId14" ref="J12"/>
    <hyperlink r:id="rId15" ref="J13"/>
    <hyperlink r:id="rId16" ref="J14"/>
    <hyperlink r:id="rId17" ref="J15"/>
    <hyperlink r:id="rId18" ref="J16"/>
    <hyperlink r:id="rId19" ref="J17"/>
    <hyperlink r:id="rId20" ref="J18"/>
    <hyperlink r:id="rId21" ref="J19"/>
    <hyperlink r:id="rId22" ref="J20"/>
    <hyperlink r:id="rId23" ref="J21"/>
    <hyperlink r:id="rId24" ref="J22"/>
    <hyperlink r:id="rId25" ref="J23"/>
    <hyperlink r:id="rId26" ref="J24"/>
    <hyperlink r:id="rId27" ref="J25"/>
    <hyperlink r:id="rId28" ref="J26"/>
    <hyperlink r:id="rId29" ref="J27"/>
    <hyperlink r:id="rId30" ref="J28"/>
    <hyperlink r:id="rId31" ref="J29"/>
    <hyperlink r:id="rId32" ref="J30"/>
    <hyperlink r:id="rId33" ref="J31"/>
    <hyperlink r:id="rId34" ref="J32"/>
    <hyperlink r:id="rId35" ref="J33"/>
    <hyperlink r:id="rId36" ref="J34"/>
    <hyperlink r:id="rId37" ref="J35"/>
    <hyperlink r:id="rId38" ref="J36"/>
    <hyperlink r:id="rId39" ref="J37"/>
    <hyperlink r:id="rId40" ref="J38"/>
    <hyperlink r:id="rId41" ref="J39"/>
    <hyperlink r:id="rId42" ref="J40"/>
    <hyperlink r:id="rId43" ref="J41"/>
    <hyperlink r:id="rId44" ref="J42"/>
    <hyperlink r:id="rId45" ref="J43"/>
    <hyperlink r:id="rId46" ref="J44"/>
    <hyperlink r:id="rId47" ref="J45"/>
    <hyperlink r:id="rId48" ref="J46"/>
    <hyperlink r:id="rId49" ref="J47"/>
    <hyperlink r:id="rId50" ref="J48"/>
    <hyperlink r:id="rId51" ref="J49"/>
    <hyperlink r:id="rId52" ref="J50"/>
    <hyperlink r:id="rId53" ref="J51"/>
    <hyperlink r:id="rId54" ref="F52"/>
    <hyperlink r:id="rId55" ref="J52"/>
    <hyperlink r:id="rId56" ref="J53"/>
    <hyperlink r:id="rId57" ref="J54"/>
    <hyperlink r:id="rId58" ref="F55"/>
    <hyperlink r:id="rId59" ref="J55"/>
    <hyperlink r:id="rId60" ref="F56"/>
    <hyperlink r:id="rId61" ref="J56"/>
    <hyperlink r:id="rId62" ref="J57"/>
    <hyperlink r:id="rId63" ref="J58"/>
    <hyperlink r:id="rId64" ref="J59"/>
    <hyperlink r:id="rId65" ref="J60"/>
    <hyperlink r:id="rId66" ref="F61"/>
    <hyperlink r:id="rId67" ref="J61"/>
    <hyperlink r:id="rId68" ref="F62"/>
    <hyperlink r:id="rId69" ref="J62"/>
    <hyperlink r:id="rId70" ref="F63"/>
    <hyperlink r:id="rId71" ref="J63"/>
    <hyperlink r:id="rId72" ref="F64"/>
    <hyperlink r:id="rId73" ref="J64"/>
    <hyperlink r:id="rId74" ref="F65"/>
    <hyperlink r:id="rId75" ref="J65"/>
    <hyperlink r:id="rId76" ref="F66"/>
    <hyperlink r:id="rId77" ref="J66"/>
    <hyperlink r:id="rId78" ref="F67"/>
    <hyperlink r:id="rId79" ref="J67"/>
    <hyperlink r:id="rId80" ref="F68"/>
    <hyperlink r:id="rId81" ref="J68"/>
    <hyperlink r:id="rId82" ref="F69"/>
    <hyperlink r:id="rId83" ref="J69"/>
    <hyperlink r:id="rId84" ref="F70"/>
    <hyperlink r:id="rId85" ref="J70"/>
    <hyperlink r:id="rId86" ref="J71"/>
    <hyperlink r:id="rId87" ref="J72"/>
    <hyperlink r:id="rId88" ref="I73"/>
    <hyperlink r:id="rId89" ref="J73"/>
    <hyperlink r:id="rId90" ref="I74"/>
    <hyperlink r:id="rId91" ref="J74"/>
    <hyperlink r:id="rId92" ref="J75"/>
    <hyperlink r:id="rId93" ref="J76"/>
    <hyperlink r:id="rId94" ref="J77"/>
    <hyperlink r:id="rId95" ref="J78"/>
    <hyperlink r:id="rId96" ref="J79"/>
    <hyperlink r:id="rId97" ref="J80"/>
    <hyperlink r:id="rId98" ref="J81"/>
    <hyperlink r:id="rId99" ref="J82"/>
    <hyperlink r:id="rId100" ref="J83"/>
    <hyperlink r:id="rId101" ref="J84"/>
    <hyperlink r:id="rId102" ref="J85"/>
    <hyperlink r:id="rId103" ref="J86"/>
    <hyperlink r:id="rId104" ref="J87"/>
    <hyperlink r:id="rId105" ref="F88"/>
    <hyperlink r:id="rId106" ref="J88"/>
    <hyperlink r:id="rId107" ref="J89"/>
    <hyperlink r:id="rId108" ref="J90"/>
    <hyperlink r:id="rId109" ref="J91"/>
    <hyperlink r:id="rId110" ref="J92"/>
    <hyperlink r:id="rId111" ref="J93"/>
    <hyperlink r:id="rId112" ref="J94"/>
    <hyperlink r:id="rId113" ref="J95"/>
    <hyperlink r:id="rId114" ref="J96"/>
    <hyperlink r:id="rId115" ref="J97"/>
    <hyperlink r:id="rId116" ref="J98"/>
    <hyperlink r:id="rId117" ref="J99"/>
    <hyperlink r:id="rId118" ref="J100"/>
    <hyperlink r:id="rId119" ref="J101"/>
    <hyperlink r:id="rId120" ref="J102"/>
    <hyperlink r:id="rId121" ref="I103"/>
    <hyperlink r:id="rId122" ref="J103"/>
    <hyperlink r:id="rId123" ref="J104"/>
    <hyperlink r:id="rId124" ref="J105"/>
    <hyperlink r:id="rId125" ref="J106"/>
    <hyperlink r:id="rId126" ref="J107"/>
    <hyperlink r:id="rId127" ref="J108"/>
    <hyperlink r:id="rId128" ref="J109"/>
    <hyperlink r:id="rId129" ref="J110"/>
    <hyperlink r:id="rId130" ref="J111"/>
    <hyperlink r:id="rId131" ref="J112"/>
    <hyperlink r:id="rId132" ref="J113"/>
    <hyperlink r:id="rId133" ref="J114"/>
    <hyperlink r:id="rId134" ref="J115"/>
    <hyperlink r:id="rId135" ref="J116"/>
    <hyperlink r:id="rId136" ref="J117"/>
    <hyperlink r:id="rId137" ref="J118"/>
    <hyperlink r:id="rId138" ref="J119"/>
    <hyperlink r:id="rId139" ref="F120"/>
    <hyperlink r:id="rId140" ref="J120"/>
    <hyperlink r:id="rId141" ref="J121"/>
    <hyperlink r:id="rId142" ref="J122"/>
    <hyperlink r:id="rId143" ref="J123"/>
    <hyperlink r:id="rId144" ref="E124"/>
    <hyperlink r:id="rId145" ref="J124"/>
    <hyperlink r:id="rId146" ref="E125"/>
    <hyperlink r:id="rId147" ref="J125"/>
    <hyperlink r:id="rId148" ref="E126"/>
    <hyperlink r:id="rId149" ref="J126"/>
    <hyperlink r:id="rId150" ref="E127"/>
    <hyperlink r:id="rId151" ref="J127"/>
    <hyperlink r:id="rId152" ref="E128"/>
    <hyperlink r:id="rId153" ref="J128"/>
    <hyperlink r:id="rId154" ref="E129"/>
    <hyperlink r:id="rId155" ref="J129"/>
    <hyperlink r:id="rId156" ref="E130"/>
    <hyperlink r:id="rId157" ref="J130"/>
    <hyperlink r:id="rId158" ref="J131"/>
    <hyperlink r:id="rId159" ref="J132"/>
    <hyperlink r:id="rId160" ref="J133"/>
    <hyperlink r:id="rId161" ref="F134"/>
    <hyperlink r:id="rId162" ref="J134"/>
    <hyperlink r:id="rId163" ref="F135"/>
    <hyperlink r:id="rId164" ref="J135"/>
    <hyperlink r:id="rId165" ref="F136"/>
    <hyperlink r:id="rId166" ref="J136"/>
    <hyperlink r:id="rId167" ref="F137"/>
    <hyperlink r:id="rId168" ref="J137"/>
    <hyperlink r:id="rId169" ref="F138"/>
    <hyperlink r:id="rId170" ref="J138"/>
    <hyperlink r:id="rId171" ref="I139"/>
    <hyperlink r:id="rId172" ref="J139"/>
    <hyperlink r:id="rId173" ref="J140"/>
    <hyperlink r:id="rId174" ref="J141"/>
    <hyperlink r:id="rId175" ref="I142"/>
    <hyperlink r:id="rId176" ref="J142"/>
    <hyperlink r:id="rId177" ref="J143"/>
    <hyperlink r:id="rId178" ref="J144"/>
    <hyperlink r:id="rId179" ref="J145"/>
    <hyperlink r:id="rId180" ref="J146"/>
    <hyperlink r:id="rId181" ref="J147"/>
    <hyperlink r:id="rId182" ref="J148"/>
    <hyperlink r:id="rId183" ref="J149"/>
    <hyperlink r:id="rId184" ref="J150"/>
    <hyperlink r:id="rId185" ref="J151"/>
    <hyperlink r:id="rId186" ref="J152"/>
    <hyperlink r:id="rId187" ref="J153"/>
    <hyperlink r:id="rId188" ref="J154"/>
    <hyperlink r:id="rId189" ref="J155"/>
    <hyperlink r:id="rId190" ref="J156"/>
    <hyperlink r:id="rId191" ref="J157"/>
    <hyperlink r:id="rId192" ref="F158"/>
    <hyperlink r:id="rId193" ref="J158"/>
    <hyperlink r:id="rId194" ref="F159"/>
    <hyperlink r:id="rId195" ref="J159"/>
    <hyperlink r:id="rId196" ref="F160"/>
    <hyperlink r:id="rId197" ref="J160"/>
    <hyperlink r:id="rId198" ref="J161"/>
    <hyperlink r:id="rId199" ref="J162"/>
    <hyperlink r:id="rId200" ref="J163"/>
    <hyperlink r:id="rId201" ref="F164"/>
    <hyperlink r:id="rId202" ref="J164"/>
    <hyperlink r:id="rId203" ref="F165"/>
    <hyperlink r:id="rId204" ref="J165"/>
  </hyperlinks>
  <drawing r:id="rId205"/>
  <legacyDrawing r:id="rId20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hidden="1" min="5" max="5" width="9.5"/>
    <col customWidth="1" hidden="1" min="6" max="6" width="6.38"/>
    <col customWidth="1" hidden="1" min="7" max="7" width="9.5"/>
    <col customWidth="1" hidden="1" min="8" max="8" width="6.38"/>
    <col customWidth="1" hidden="1" min="9" max="9" width="9.5"/>
    <col customWidth="1" hidden="1" min="10" max="10" width="6.38"/>
    <col customWidth="1" hidden="1" min="11" max="11" width="9.5"/>
    <col customWidth="1" hidden="1" min="12" max="12" width="6.38"/>
    <col customWidth="1" hidden="1" min="13" max="13" width="9.5"/>
    <col customWidth="1" hidden="1" min="14" max="14" width="6.38"/>
    <col customWidth="1" hidden="1" min="15" max="15" width="9.5"/>
    <col customWidth="1" hidden="1" min="16" max="16" width="6.38"/>
    <col customWidth="1" hidden="1" min="17" max="17" width="9.5"/>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 customWidth="1" min="37" max="37" width="9.5"/>
    <col customWidth="1" min="38" max="38" width="6.38"/>
    <col customWidth="1" min="39" max="39" width="9.5"/>
    <col customWidth="1" min="40" max="40" width="6.38"/>
    <col customWidth="1" min="41" max="41" width="9.5"/>
    <col customWidth="1" min="42" max="42" width="6.38"/>
    <col customWidth="1" min="43" max="43" width="9.5"/>
    <col customWidth="1" min="44" max="44" width="6.38"/>
  </cols>
  <sheetData>
    <row r="1">
      <c r="A1" s="104" t="s">
        <v>4029</v>
      </c>
      <c r="B1" s="105"/>
      <c r="C1" s="106"/>
      <c r="D1" s="107"/>
      <c r="E1" s="108">
        <v>44757.0</v>
      </c>
      <c r="G1" s="109">
        <v>44764.0</v>
      </c>
      <c r="H1" s="106"/>
      <c r="I1" s="109">
        <v>44771.0</v>
      </c>
      <c r="J1" s="106"/>
      <c r="K1" s="109">
        <v>44778.0</v>
      </c>
      <c r="L1" s="106"/>
      <c r="M1" s="109">
        <v>44785.0</v>
      </c>
      <c r="N1" s="106"/>
      <c r="O1" s="109">
        <v>44792.0</v>
      </c>
      <c r="P1" s="106"/>
      <c r="Q1" s="109">
        <v>44799.0</v>
      </c>
      <c r="R1" s="106"/>
      <c r="S1" s="109">
        <v>44806.0</v>
      </c>
      <c r="T1" s="106"/>
      <c r="U1" s="109">
        <v>44813.0</v>
      </c>
      <c r="V1" s="106"/>
      <c r="W1" s="109">
        <v>44820.0</v>
      </c>
      <c r="X1" s="106"/>
      <c r="Y1" s="109">
        <v>44827.0</v>
      </c>
      <c r="Z1" s="106"/>
      <c r="AA1" s="109">
        <v>44834.0</v>
      </c>
      <c r="AB1" s="106"/>
      <c r="AC1" s="109">
        <v>44841.0</v>
      </c>
      <c r="AD1" s="106"/>
      <c r="AE1" s="110">
        <v>44848.0</v>
      </c>
      <c r="AF1" s="106"/>
      <c r="AG1" s="110">
        <v>44855.0</v>
      </c>
      <c r="AH1" s="106"/>
      <c r="AI1" s="110">
        <v>44862.0</v>
      </c>
      <c r="AJ1" s="106"/>
      <c r="AK1" s="110">
        <v>44869.0</v>
      </c>
      <c r="AL1" s="106"/>
      <c r="AM1" s="110">
        <v>44876.0</v>
      </c>
      <c r="AN1" s="106"/>
      <c r="AO1" s="110">
        <v>44883.0</v>
      </c>
      <c r="AP1" s="106"/>
      <c r="AQ1" s="110">
        <v>44890.0</v>
      </c>
      <c r="AR1" s="106"/>
    </row>
    <row r="2">
      <c r="A2" s="111" t="s">
        <v>4030</v>
      </c>
      <c r="B2" s="112">
        <f t="shared" ref="B2:B8" si="1">B11+B20+B29+B38</f>
        <v>666</v>
      </c>
      <c r="C2" s="113">
        <f>B2/B8</f>
        <v>1</v>
      </c>
      <c r="D2" s="107"/>
      <c r="E2" s="114">
        <v>57.0</v>
      </c>
      <c r="F2" s="115">
        <f>E2/E8</f>
        <v>0.08558558559</v>
      </c>
      <c r="G2" s="114"/>
      <c r="H2" s="115">
        <f>G2/G8</f>
        <v>0</v>
      </c>
      <c r="I2" s="114">
        <v>64.0</v>
      </c>
      <c r="J2" s="115">
        <f>I2/I8</f>
        <v>0.0960960961</v>
      </c>
      <c r="K2" s="114">
        <v>103.0</v>
      </c>
      <c r="L2" s="115">
        <f>K2/K8</f>
        <v>0.1546546547</v>
      </c>
      <c r="M2" s="114">
        <v>110.0</v>
      </c>
      <c r="N2" s="115">
        <f>M2/M8</f>
        <v>0.1651651652</v>
      </c>
      <c r="O2" s="114">
        <v>110.0</v>
      </c>
      <c r="P2" s="115">
        <f>O2/O8</f>
        <v>0.1651651652</v>
      </c>
      <c r="Q2" s="114">
        <v>139.0</v>
      </c>
      <c r="R2" s="115">
        <f>Q2/Q8</f>
        <v>0.2087087087</v>
      </c>
      <c r="S2" s="114">
        <v>176.0</v>
      </c>
      <c r="T2" s="115">
        <f>S2/S8</f>
        <v>0.2642642643</v>
      </c>
      <c r="U2" s="114">
        <v>182.0</v>
      </c>
      <c r="V2" s="115">
        <f>U2/U8</f>
        <v>0.2732732733</v>
      </c>
      <c r="W2" s="114">
        <v>219.0</v>
      </c>
      <c r="X2" s="115">
        <f>W2/W8</f>
        <v>0.3288288288</v>
      </c>
      <c r="Y2" s="114">
        <v>292.0</v>
      </c>
      <c r="Z2" s="115">
        <f>Y2/Y8</f>
        <v>0.4384384384</v>
      </c>
      <c r="AA2" s="114">
        <v>391.0</v>
      </c>
      <c r="AB2" s="115">
        <f>AA2/AA8</f>
        <v>0.5870870871</v>
      </c>
      <c r="AC2" s="114">
        <v>418.0</v>
      </c>
      <c r="AD2" s="115">
        <f>AC2/AC8</f>
        <v>0.6276276276</v>
      </c>
      <c r="AE2" s="114">
        <v>454.0</v>
      </c>
      <c r="AF2" s="115">
        <f>AE2/AE8</f>
        <v>0.6816816817</v>
      </c>
      <c r="AG2" s="114">
        <v>454.0</v>
      </c>
      <c r="AH2" s="115">
        <f>AG2/AG8</f>
        <v>0.6816816817</v>
      </c>
      <c r="AI2" s="114">
        <v>526.0</v>
      </c>
      <c r="AJ2" s="115">
        <f>AI2/AI8</f>
        <v>0.7897897898</v>
      </c>
      <c r="AK2" s="114">
        <v>552.0</v>
      </c>
      <c r="AL2" s="115">
        <f>AK2/AK8</f>
        <v>0.8288288288</v>
      </c>
      <c r="AM2" s="114">
        <v>654.0</v>
      </c>
      <c r="AN2" s="115">
        <f>AM2/AM8</f>
        <v>0.981981982</v>
      </c>
      <c r="AO2" s="114"/>
      <c r="AP2" s="115">
        <f>AO2/AO8</f>
        <v>0</v>
      </c>
      <c r="AQ2" s="114"/>
      <c r="AR2" s="115">
        <f>AQ2/AQ8</f>
        <v>0</v>
      </c>
    </row>
    <row r="3">
      <c r="A3" s="116" t="s">
        <v>4031</v>
      </c>
      <c r="B3" s="112">
        <f t="shared" si="1"/>
        <v>666</v>
      </c>
      <c r="C3" s="113">
        <f>B3/B8</f>
        <v>1</v>
      </c>
      <c r="D3" s="107"/>
      <c r="E3" s="114">
        <v>51.0</v>
      </c>
      <c r="F3" s="115">
        <f>E3/E8</f>
        <v>0.07657657658</v>
      </c>
      <c r="G3" s="114"/>
      <c r="H3" s="115">
        <f>G3/G8</f>
        <v>0</v>
      </c>
      <c r="I3" s="114">
        <v>64.0</v>
      </c>
      <c r="J3" s="115">
        <f>I3/I8</f>
        <v>0.0960960961</v>
      </c>
      <c r="K3" s="114">
        <v>70.0</v>
      </c>
      <c r="L3" s="115">
        <f>K3/K8</f>
        <v>0.1051051051</v>
      </c>
      <c r="M3" s="114">
        <v>100.0</v>
      </c>
      <c r="N3" s="115">
        <f>M3/M8</f>
        <v>0.1501501502</v>
      </c>
      <c r="O3" s="114">
        <v>100.0</v>
      </c>
      <c r="P3" s="115">
        <f>O3/O8</f>
        <v>0.1501501502</v>
      </c>
      <c r="Q3" s="114">
        <v>105.0</v>
      </c>
      <c r="R3" s="115">
        <f>Q3/Q8</f>
        <v>0.1576576577</v>
      </c>
      <c r="S3" s="114">
        <v>134.0</v>
      </c>
      <c r="T3" s="115">
        <f>S3/S8</f>
        <v>0.2012012012</v>
      </c>
      <c r="U3" s="114">
        <v>170.0</v>
      </c>
      <c r="V3" s="115">
        <f>U3/U8</f>
        <v>0.2552552553</v>
      </c>
      <c r="W3" s="114">
        <v>207.0</v>
      </c>
      <c r="X3" s="115">
        <f>W3/W8</f>
        <v>0.3108108108</v>
      </c>
      <c r="Y3" s="114">
        <v>238.0</v>
      </c>
      <c r="Z3" s="115">
        <f>Y3/Y8</f>
        <v>0.3573573574</v>
      </c>
      <c r="AA3" s="114">
        <v>285.0</v>
      </c>
      <c r="AB3" s="115">
        <f>AA3/AA8</f>
        <v>0.4279279279</v>
      </c>
      <c r="AC3" s="114">
        <v>376.0</v>
      </c>
      <c r="AD3" s="115">
        <f>AC3/AC8</f>
        <v>0.5645645646</v>
      </c>
      <c r="AE3" s="114">
        <v>375.0</v>
      </c>
      <c r="AF3" s="115">
        <f>AE3/AE8</f>
        <v>0.5630630631</v>
      </c>
      <c r="AG3" s="114">
        <v>435.0</v>
      </c>
      <c r="AH3" s="115">
        <f>AG3/AG8</f>
        <v>0.6531531532</v>
      </c>
      <c r="AI3" s="114">
        <v>509.0</v>
      </c>
      <c r="AJ3" s="115">
        <f>AI3/AI8</f>
        <v>0.7642642643</v>
      </c>
      <c r="AK3" s="114">
        <v>539.0</v>
      </c>
      <c r="AL3" s="115">
        <f>AK3/AK8</f>
        <v>0.8093093093</v>
      </c>
      <c r="AM3" s="114">
        <v>654.0</v>
      </c>
      <c r="AN3" s="115">
        <f>AM3/AM8</f>
        <v>0.981981982</v>
      </c>
      <c r="AO3" s="114"/>
      <c r="AP3" s="115">
        <f>AO3/AO8</f>
        <v>0</v>
      </c>
      <c r="AQ3" s="114"/>
      <c r="AR3" s="115">
        <f>AQ3/AQ8</f>
        <v>0</v>
      </c>
    </row>
    <row r="4">
      <c r="A4" s="111" t="s">
        <v>4032</v>
      </c>
      <c r="B4" s="112">
        <f t="shared" si="1"/>
        <v>666</v>
      </c>
      <c r="C4" s="113">
        <f>B4/B8</f>
        <v>1</v>
      </c>
      <c r="D4" s="107"/>
      <c r="E4" s="114">
        <v>0.0</v>
      </c>
      <c r="F4" s="117">
        <f>E4/E8</f>
        <v>0</v>
      </c>
      <c r="G4" s="114"/>
      <c r="H4" s="115">
        <f>G4/G8</f>
        <v>0</v>
      </c>
      <c r="I4" s="114">
        <v>64.0</v>
      </c>
      <c r="J4" s="115">
        <f>I4/I8</f>
        <v>0.0960960961</v>
      </c>
      <c r="K4" s="114">
        <v>64.0</v>
      </c>
      <c r="L4" s="115">
        <f>K4/K8</f>
        <v>0.0960960961</v>
      </c>
      <c r="M4" s="114">
        <v>64.0</v>
      </c>
      <c r="N4" s="115">
        <f>M4/M8</f>
        <v>0.0960960961</v>
      </c>
      <c r="O4" s="114">
        <v>64.0</v>
      </c>
      <c r="P4" s="115">
        <f>O4/O8</f>
        <v>0.0960960961</v>
      </c>
      <c r="Q4" s="114">
        <v>65.0</v>
      </c>
      <c r="R4" s="115">
        <f>Q4/Q8</f>
        <v>0.0975975976</v>
      </c>
      <c r="S4" s="114">
        <v>78.0</v>
      </c>
      <c r="T4" s="115">
        <f>S4/S8</f>
        <v>0.1171171171</v>
      </c>
      <c r="U4" s="114">
        <v>150.0</v>
      </c>
      <c r="V4" s="115">
        <f>U4/U8</f>
        <v>0.2252252252</v>
      </c>
      <c r="W4" s="114">
        <v>166.0</v>
      </c>
      <c r="X4" s="115">
        <f>W4/W8</f>
        <v>0.2492492492</v>
      </c>
      <c r="Y4" s="114">
        <v>236.0</v>
      </c>
      <c r="Z4" s="115">
        <f>Y4/Y8</f>
        <v>0.3543543544</v>
      </c>
      <c r="AA4" s="114">
        <v>268.0</v>
      </c>
      <c r="AB4" s="115">
        <f>AA4/AA8</f>
        <v>0.4024024024</v>
      </c>
      <c r="AC4" s="114">
        <v>361.0</v>
      </c>
      <c r="AD4" s="115">
        <f>AC4/AC8</f>
        <v>0.542042042</v>
      </c>
      <c r="AE4" s="114">
        <v>363.0</v>
      </c>
      <c r="AF4" s="115">
        <f>AE4/AE8</f>
        <v>0.545045045</v>
      </c>
      <c r="AG4" s="114">
        <v>415.0</v>
      </c>
      <c r="AH4" s="115">
        <f>AG4/AG8</f>
        <v>0.6231231231</v>
      </c>
      <c r="AI4" s="114">
        <v>495.0</v>
      </c>
      <c r="AJ4" s="115">
        <f>AI4/AI8</f>
        <v>0.7432432432</v>
      </c>
      <c r="AK4" s="114">
        <v>524.0</v>
      </c>
      <c r="AL4" s="115">
        <f>AK4/AK8</f>
        <v>0.7867867868</v>
      </c>
      <c r="AM4" s="114">
        <v>654.0</v>
      </c>
      <c r="AN4" s="115">
        <f>AM4/AM8</f>
        <v>0.981981982</v>
      </c>
      <c r="AO4" s="114"/>
      <c r="AP4" s="115">
        <f>AO4/AO8</f>
        <v>0</v>
      </c>
      <c r="AQ4" s="114"/>
      <c r="AR4" s="115">
        <f>AQ4/AQ8</f>
        <v>0</v>
      </c>
    </row>
    <row r="5">
      <c r="A5" s="111" t="s">
        <v>4033</v>
      </c>
      <c r="B5" s="112">
        <f t="shared" si="1"/>
        <v>666</v>
      </c>
      <c r="C5" s="113">
        <f>B5/B8</f>
        <v>1</v>
      </c>
      <c r="D5" s="107"/>
      <c r="E5" s="114">
        <v>0.0</v>
      </c>
      <c r="F5" s="117">
        <f>E5/E8</f>
        <v>0</v>
      </c>
      <c r="G5" s="114"/>
      <c r="H5" s="115">
        <f>G5/G8</f>
        <v>0</v>
      </c>
      <c r="I5" s="114">
        <v>64.0</v>
      </c>
      <c r="J5" s="115">
        <f>I5/I8</f>
        <v>0.0960960961</v>
      </c>
      <c r="K5" s="114">
        <v>64.0</v>
      </c>
      <c r="L5" s="115">
        <f>K5/K8</f>
        <v>0.0960960961</v>
      </c>
      <c r="M5" s="114">
        <v>64.0</v>
      </c>
      <c r="N5" s="115">
        <f>M5/M8</f>
        <v>0.0960960961</v>
      </c>
      <c r="O5" s="114">
        <v>64.0</v>
      </c>
      <c r="P5" s="115">
        <f>O5/O8</f>
        <v>0.0960960961</v>
      </c>
      <c r="Q5" s="114">
        <v>65.0</v>
      </c>
      <c r="R5" s="115">
        <f>Q5/Q8</f>
        <v>0.0975975976</v>
      </c>
      <c r="S5" s="114">
        <v>78.0</v>
      </c>
      <c r="T5" s="115">
        <f>S5/S8</f>
        <v>0.1171171171</v>
      </c>
      <c r="U5" s="114">
        <v>119.0</v>
      </c>
      <c r="V5" s="115">
        <f>U5/U8</f>
        <v>0.1786786787</v>
      </c>
      <c r="W5" s="114">
        <v>135.0</v>
      </c>
      <c r="X5" s="115">
        <f>W5/W8</f>
        <v>0.2027027027</v>
      </c>
      <c r="Y5" s="114">
        <v>187.0</v>
      </c>
      <c r="Z5" s="115">
        <f>Y5/Y8</f>
        <v>0.2807807808</v>
      </c>
      <c r="AA5" s="114">
        <v>216.0</v>
      </c>
      <c r="AB5" s="115">
        <f>AA5/AA8</f>
        <v>0.3243243243</v>
      </c>
      <c r="AC5" s="114">
        <v>284.0</v>
      </c>
      <c r="AD5" s="115">
        <f>AC5/AC8</f>
        <v>0.4264264264</v>
      </c>
      <c r="AE5" s="114">
        <v>285.0</v>
      </c>
      <c r="AF5" s="115">
        <f>AE5/AE8</f>
        <v>0.4279279279</v>
      </c>
      <c r="AG5" s="114">
        <v>367.0</v>
      </c>
      <c r="AH5" s="115">
        <f>AG5/AG8</f>
        <v>0.5510510511</v>
      </c>
      <c r="AI5" s="114">
        <v>493.0</v>
      </c>
      <c r="AJ5" s="115">
        <f>AI5/AI8</f>
        <v>0.7402402402</v>
      </c>
      <c r="AK5" s="114">
        <v>524.0</v>
      </c>
      <c r="AL5" s="115">
        <f>AK5/AK8</f>
        <v>0.7867867868</v>
      </c>
      <c r="AM5" s="114">
        <v>654.0</v>
      </c>
      <c r="AN5" s="115">
        <f>AM5/AM8</f>
        <v>0.981981982</v>
      </c>
      <c r="AO5" s="114"/>
      <c r="AP5" s="115">
        <f>AO5/AO8</f>
        <v>0</v>
      </c>
      <c r="AQ5" s="114"/>
      <c r="AR5" s="115">
        <f>AQ5/AQ8</f>
        <v>0</v>
      </c>
    </row>
    <row r="6">
      <c r="A6" s="111" t="s">
        <v>35</v>
      </c>
      <c r="B6" s="112">
        <f t="shared" si="1"/>
        <v>666</v>
      </c>
      <c r="C6" s="113">
        <f>B6/B8</f>
        <v>1</v>
      </c>
      <c r="D6" s="107"/>
      <c r="E6" s="114">
        <v>0.0</v>
      </c>
      <c r="F6" s="115">
        <f>E6/E8</f>
        <v>0</v>
      </c>
      <c r="G6" s="114"/>
      <c r="H6" s="115">
        <f>G6/G8</f>
        <v>0</v>
      </c>
      <c r="I6" s="114">
        <v>64.0</v>
      </c>
      <c r="J6" s="115">
        <f>I6/I8</f>
        <v>0.0960960961</v>
      </c>
      <c r="K6" s="114">
        <v>64.0</v>
      </c>
      <c r="L6" s="115">
        <f>K6/K8</f>
        <v>0.0960960961</v>
      </c>
      <c r="M6" s="114">
        <v>64.0</v>
      </c>
      <c r="N6" s="115">
        <f>M6/M8</f>
        <v>0.0960960961</v>
      </c>
      <c r="O6" s="114">
        <v>64.0</v>
      </c>
      <c r="P6" s="115">
        <f>O6/O8</f>
        <v>0.0960960961</v>
      </c>
      <c r="Q6" s="114">
        <v>64.0</v>
      </c>
      <c r="R6" s="115">
        <f>Q6/Q8</f>
        <v>0.0960960961</v>
      </c>
      <c r="S6" s="114">
        <v>66.0</v>
      </c>
      <c r="T6" s="115">
        <f>S6/S8</f>
        <v>0.0990990991</v>
      </c>
      <c r="U6" s="114">
        <v>83.0</v>
      </c>
      <c r="V6" s="115">
        <f>U6/U8</f>
        <v>0.1246246246</v>
      </c>
      <c r="W6" s="114">
        <v>129.0</v>
      </c>
      <c r="X6" s="115">
        <f>W6/W8</f>
        <v>0.1936936937</v>
      </c>
      <c r="Y6" s="114">
        <v>186.0</v>
      </c>
      <c r="Z6" s="115">
        <f>Y6/Y8</f>
        <v>0.2792792793</v>
      </c>
      <c r="AA6" s="114">
        <v>201.0</v>
      </c>
      <c r="AB6" s="115">
        <f>AA6/AA8</f>
        <v>0.3018018018</v>
      </c>
      <c r="AC6" s="114">
        <v>226.0</v>
      </c>
      <c r="AD6" s="115">
        <f>AC6/AC8</f>
        <v>0.3393393393</v>
      </c>
      <c r="AE6" s="114">
        <v>225.0</v>
      </c>
      <c r="AF6" s="115">
        <f>AE6/AE8</f>
        <v>0.3378378378</v>
      </c>
      <c r="AG6" s="114">
        <v>352.0</v>
      </c>
      <c r="AH6" s="115">
        <f>AG6/AG8</f>
        <v>0.5285285285</v>
      </c>
      <c r="AI6" s="114">
        <v>449.0</v>
      </c>
      <c r="AJ6" s="115">
        <f>AI6/AI8</f>
        <v>0.6741741742</v>
      </c>
      <c r="AK6" s="114">
        <v>507.0</v>
      </c>
      <c r="AL6" s="115">
        <f>AK6/AK8</f>
        <v>0.7612612613</v>
      </c>
      <c r="AM6" s="114">
        <v>653.0</v>
      </c>
      <c r="AN6" s="115">
        <f>AM6/AM8</f>
        <v>0.9804804805</v>
      </c>
      <c r="AO6" s="114"/>
      <c r="AP6" s="115">
        <f>AO6/AO8</f>
        <v>0</v>
      </c>
      <c r="AQ6" s="114"/>
      <c r="AR6" s="115">
        <f>AQ6/AQ8</f>
        <v>0</v>
      </c>
    </row>
    <row r="7">
      <c r="A7" s="116" t="s">
        <v>4034</v>
      </c>
      <c r="B7" s="112">
        <f t="shared" si="1"/>
        <v>0</v>
      </c>
      <c r="C7" s="113">
        <f>B7/B8</f>
        <v>0</v>
      </c>
      <c r="D7" s="107"/>
      <c r="E7" s="114">
        <v>0.0</v>
      </c>
      <c r="F7" s="115">
        <f>E7/E8</f>
        <v>0</v>
      </c>
      <c r="G7" s="114"/>
      <c r="H7" s="115">
        <f>G7/G8</f>
        <v>0</v>
      </c>
      <c r="I7" s="114">
        <v>5.0</v>
      </c>
      <c r="J7" s="115">
        <f>I7/I8</f>
        <v>0.007507507508</v>
      </c>
      <c r="K7" s="114">
        <v>5.0</v>
      </c>
      <c r="L7" s="115">
        <f>K7/K8</f>
        <v>0.007507507508</v>
      </c>
      <c r="M7" s="114">
        <v>5.0</v>
      </c>
      <c r="N7" s="115">
        <f>M7/M8</f>
        <v>0.007507507508</v>
      </c>
      <c r="O7" s="114">
        <v>5.0</v>
      </c>
      <c r="P7" s="115">
        <f>O7/O8</f>
        <v>0.007507507508</v>
      </c>
      <c r="Q7" s="114">
        <v>7.0</v>
      </c>
      <c r="R7" s="115">
        <f>Q7/Q8</f>
        <v>0.01051051051</v>
      </c>
      <c r="S7" s="114">
        <v>7.0</v>
      </c>
      <c r="T7" s="115">
        <f>S7/S8</f>
        <v>0.01051051051</v>
      </c>
      <c r="U7" s="114">
        <v>7.0</v>
      </c>
      <c r="V7" s="115">
        <f>U7/U8</f>
        <v>0.01051051051</v>
      </c>
      <c r="W7" s="114">
        <v>12.0</v>
      </c>
      <c r="X7" s="115">
        <f>W7/W8</f>
        <v>0.01801801802</v>
      </c>
      <c r="Y7" s="114">
        <v>8.0</v>
      </c>
      <c r="Z7" s="115">
        <f>Y7/Y8</f>
        <v>0.01201201201</v>
      </c>
      <c r="AA7" s="114">
        <v>7.0</v>
      </c>
      <c r="AB7" s="115">
        <f>AA7/AA8</f>
        <v>0.01051051051</v>
      </c>
      <c r="AC7" s="114">
        <v>7.0</v>
      </c>
      <c r="AD7" s="115">
        <f>AC7/AC8</f>
        <v>0.01051051051</v>
      </c>
      <c r="AE7" s="114">
        <v>7.0</v>
      </c>
      <c r="AF7" s="115">
        <f>AE7/AE8</f>
        <v>0.01051051051</v>
      </c>
      <c r="AG7" s="114">
        <v>7.0</v>
      </c>
      <c r="AH7" s="115">
        <f>AG7/AG8</f>
        <v>0.01051051051</v>
      </c>
      <c r="AI7" s="114">
        <v>8.0</v>
      </c>
      <c r="AJ7" s="115">
        <f>AI7/AI8</f>
        <v>0.01201201201</v>
      </c>
      <c r="AK7" s="114">
        <v>7.0</v>
      </c>
      <c r="AL7" s="115">
        <f>AK7/AK8</f>
        <v>0.01051051051</v>
      </c>
      <c r="AM7" s="114">
        <v>7.0</v>
      </c>
      <c r="AN7" s="115">
        <f>AM7/AM8</f>
        <v>0.01051051051</v>
      </c>
      <c r="AO7" s="114"/>
      <c r="AP7" s="115">
        <f>AO7/AO8</f>
        <v>0</v>
      </c>
      <c r="AQ7" s="114"/>
      <c r="AR7" s="115">
        <f>AQ7/AQ8</f>
        <v>0</v>
      </c>
    </row>
    <row r="8">
      <c r="A8" s="118" t="s">
        <v>341</v>
      </c>
      <c r="B8" s="112">
        <f t="shared" si="1"/>
        <v>666</v>
      </c>
      <c r="C8" s="119">
        <f>SUM(C2:C6)/5</f>
        <v>1</v>
      </c>
      <c r="D8" s="107"/>
      <c r="E8" s="120">
        <f>B8</f>
        <v>666</v>
      </c>
      <c r="F8" s="121">
        <f>SUM(F2:F6)/5</f>
        <v>0.03243243243</v>
      </c>
      <c r="G8" s="120">
        <f>B8</f>
        <v>666</v>
      </c>
      <c r="H8" s="121">
        <f>SUM(H2:H6)/5</f>
        <v>0</v>
      </c>
      <c r="I8" s="120">
        <f>B8</f>
        <v>666</v>
      </c>
      <c r="J8" s="121">
        <f>SUM(J2:J6)/5</f>
        <v>0.0960960961</v>
      </c>
      <c r="K8" s="120">
        <f>B8</f>
        <v>666</v>
      </c>
      <c r="L8" s="121">
        <f>SUM(L2:L6)/5</f>
        <v>0.1096096096</v>
      </c>
      <c r="M8" s="120">
        <f>B8</f>
        <v>666</v>
      </c>
      <c r="N8" s="121">
        <f>SUM(N2:N6)/5</f>
        <v>0.1207207207</v>
      </c>
      <c r="O8" s="120">
        <f>B8</f>
        <v>666</v>
      </c>
      <c r="P8" s="121">
        <f>SUM(P2:P6)/5</f>
        <v>0.1207207207</v>
      </c>
      <c r="Q8" s="120">
        <f>B8</f>
        <v>666</v>
      </c>
      <c r="R8" s="121">
        <f>SUM(R2:R6)/5</f>
        <v>0.1315315315</v>
      </c>
      <c r="S8" s="120">
        <f>B8</f>
        <v>666</v>
      </c>
      <c r="T8" s="121">
        <f>SUM(T2:T6)/5</f>
        <v>0.1597597598</v>
      </c>
      <c r="U8" s="120">
        <f>B8</f>
        <v>666</v>
      </c>
      <c r="V8" s="121">
        <f>SUM(V2:V6)/5</f>
        <v>0.2114114114</v>
      </c>
      <c r="W8" s="120">
        <f>B8</f>
        <v>666</v>
      </c>
      <c r="X8" s="121">
        <f>SUM(X2:X6)/5</f>
        <v>0.2570570571</v>
      </c>
      <c r="Y8" s="120">
        <f>B8</f>
        <v>666</v>
      </c>
      <c r="Z8" s="121">
        <f>SUM(Z2:Z6)/5</f>
        <v>0.342042042</v>
      </c>
      <c r="AA8" s="120">
        <f>B8</f>
        <v>666</v>
      </c>
      <c r="AB8" s="121">
        <f>SUM(AB2:AB6)/5</f>
        <v>0.4087087087</v>
      </c>
      <c r="AC8" s="120">
        <f>B8</f>
        <v>666</v>
      </c>
      <c r="AD8" s="121">
        <f>SUM(AD2:AD6)/5</f>
        <v>0.5</v>
      </c>
      <c r="AE8" s="120">
        <f>B8</f>
        <v>666</v>
      </c>
      <c r="AF8" s="121">
        <f>SUM(AF2:AF6)/5</f>
        <v>0.5111111111</v>
      </c>
      <c r="AG8" s="120">
        <f>B8</f>
        <v>666</v>
      </c>
      <c r="AH8" s="121">
        <f>SUM(AH2:AH6)/5</f>
        <v>0.6075075075</v>
      </c>
      <c r="AI8" s="120">
        <f>B8</f>
        <v>666</v>
      </c>
      <c r="AJ8" s="121">
        <f>SUM(AJ2:AJ6)/5</f>
        <v>0.7423423423</v>
      </c>
      <c r="AK8" s="120">
        <f>B8</f>
        <v>666</v>
      </c>
      <c r="AL8" s="121">
        <f>SUM(AL2:AL6)/5</f>
        <v>0.7945945946</v>
      </c>
      <c r="AM8" s="120">
        <f>B8</f>
        <v>666</v>
      </c>
      <c r="AN8" s="121">
        <f>SUM(AN2:AN6)/5</f>
        <v>0.9816816817</v>
      </c>
      <c r="AO8" s="120">
        <f>B8</f>
        <v>666</v>
      </c>
      <c r="AP8" s="121">
        <f>SUM(AP2:AP6)/5</f>
        <v>0</v>
      </c>
      <c r="AQ8" s="120">
        <f>B8</f>
        <v>666</v>
      </c>
      <c r="AR8" s="121">
        <f>SUM(AR2:AR6)/5</f>
        <v>0</v>
      </c>
    </row>
    <row r="9">
      <c r="A9" s="122"/>
      <c r="B9" s="122"/>
      <c r="C9" s="122"/>
      <c r="D9" s="107"/>
      <c r="E9" s="123"/>
      <c r="F9" s="123"/>
      <c r="G9" s="123"/>
      <c r="H9" s="123"/>
      <c r="I9" s="123"/>
      <c r="J9" s="123"/>
      <c r="K9" s="123"/>
      <c r="L9" s="123"/>
      <c r="M9" s="123"/>
      <c r="N9" s="123"/>
      <c r="O9" s="123"/>
      <c r="P9" s="123"/>
      <c r="Q9" s="123"/>
      <c r="R9" s="123"/>
      <c r="S9" s="123"/>
      <c r="T9" s="123"/>
      <c r="U9" s="123"/>
      <c r="V9" s="124"/>
      <c r="W9" s="123"/>
      <c r="X9" s="124"/>
      <c r="Y9" s="125"/>
      <c r="Z9" s="124"/>
      <c r="AA9" s="123"/>
      <c r="AB9" s="124"/>
      <c r="AC9" s="123"/>
      <c r="AD9" s="124"/>
      <c r="AE9" s="123"/>
      <c r="AF9" s="124"/>
      <c r="AG9" s="123"/>
      <c r="AH9" s="124"/>
      <c r="AI9" s="123"/>
      <c r="AJ9" s="124"/>
      <c r="AK9" s="123"/>
      <c r="AL9" s="124"/>
      <c r="AM9" s="123"/>
      <c r="AN9" s="124"/>
      <c r="AO9" s="123"/>
      <c r="AP9" s="124"/>
      <c r="AQ9" s="123"/>
      <c r="AR9" s="124"/>
    </row>
    <row r="10">
      <c r="A10" s="126" t="s">
        <v>44</v>
      </c>
      <c r="B10" s="105"/>
      <c r="C10" s="106"/>
      <c r="D10" s="107"/>
      <c r="E10" s="108">
        <v>44757.0</v>
      </c>
      <c r="G10" s="109">
        <v>44764.0</v>
      </c>
      <c r="H10" s="106"/>
      <c r="I10" s="109">
        <v>44771.0</v>
      </c>
      <c r="J10" s="106"/>
      <c r="K10" s="109">
        <v>44778.0</v>
      </c>
      <c r="L10" s="106"/>
      <c r="M10" s="109">
        <v>44785.0</v>
      </c>
      <c r="N10" s="106"/>
      <c r="O10" s="109">
        <v>44792.0</v>
      </c>
      <c r="P10" s="106"/>
      <c r="Q10" s="109">
        <v>44799.0</v>
      </c>
      <c r="R10" s="106"/>
      <c r="S10" s="109">
        <v>44806.0</v>
      </c>
      <c r="T10" s="106"/>
      <c r="U10" s="109">
        <v>44813.0</v>
      </c>
      <c r="V10" s="106"/>
      <c r="W10" s="109">
        <v>44820.0</v>
      </c>
      <c r="X10" s="106"/>
      <c r="Y10" s="109">
        <v>44827.0</v>
      </c>
      <c r="Z10" s="106"/>
      <c r="AA10" s="109">
        <v>44834.0</v>
      </c>
      <c r="AB10" s="106"/>
      <c r="AC10" s="109">
        <v>44841.0</v>
      </c>
      <c r="AD10" s="106"/>
      <c r="AE10" s="110">
        <v>44848.0</v>
      </c>
      <c r="AF10" s="106"/>
      <c r="AG10" s="110">
        <v>44855.0</v>
      </c>
      <c r="AH10" s="106"/>
      <c r="AI10" s="110">
        <v>44862.0</v>
      </c>
      <c r="AJ10" s="106"/>
      <c r="AK10" s="110">
        <v>44869.0</v>
      </c>
      <c r="AL10" s="106"/>
      <c r="AM10" s="110">
        <v>44876.0</v>
      </c>
      <c r="AN10" s="106"/>
      <c r="AO10" s="110">
        <v>44883.0</v>
      </c>
      <c r="AP10" s="106"/>
      <c r="AQ10" s="110">
        <v>44890.0</v>
      </c>
      <c r="AR10" s="106"/>
    </row>
    <row r="11">
      <c r="A11" s="111" t="s">
        <v>4030</v>
      </c>
      <c r="B11" s="112">
        <f>COUNTIFS(Seeds!D:D,"=Pendiente de revisión",Seeds!Y:Y,"=Números y operaciones")+B12</f>
        <v>374</v>
      </c>
      <c r="C11" s="127">
        <f>B11/B17</f>
        <v>1</v>
      </c>
      <c r="D11" s="107"/>
      <c r="E11" s="114">
        <v>57.0</v>
      </c>
      <c r="F11" s="115">
        <f>E11/E17</f>
        <v>0.1524064171</v>
      </c>
      <c r="G11" s="114"/>
      <c r="H11" s="115">
        <f>G11/G17</f>
        <v>0</v>
      </c>
      <c r="I11" s="114">
        <v>64.0</v>
      </c>
      <c r="J11" s="115">
        <f>I11/I17</f>
        <v>0.1711229947</v>
      </c>
      <c r="K11" s="114">
        <v>100.0</v>
      </c>
      <c r="L11" s="115">
        <f>K11/K17</f>
        <v>0.2673796791</v>
      </c>
      <c r="M11" s="114">
        <v>107.0</v>
      </c>
      <c r="N11" s="115">
        <f>M11/M17</f>
        <v>0.2860962567</v>
      </c>
      <c r="O11" s="114">
        <v>107.0</v>
      </c>
      <c r="P11" s="115">
        <f>O11/O17</f>
        <v>0.2860962567</v>
      </c>
      <c r="Q11" s="114">
        <v>117.0</v>
      </c>
      <c r="R11" s="115">
        <f>Q11/Q17</f>
        <v>0.3128342246</v>
      </c>
      <c r="S11" s="114">
        <v>130.0</v>
      </c>
      <c r="T11" s="115">
        <f>S11/S17</f>
        <v>0.3475935829</v>
      </c>
      <c r="U11" s="114">
        <v>139.0</v>
      </c>
      <c r="V11" s="115">
        <f>U11/U17</f>
        <v>0.371657754</v>
      </c>
      <c r="W11" s="114">
        <v>144.0</v>
      </c>
      <c r="X11" s="115">
        <f>W11/W17</f>
        <v>0.385026738</v>
      </c>
      <c r="Y11" s="114">
        <v>195.0</v>
      </c>
      <c r="Z11" s="115">
        <f>Y11/Y17</f>
        <v>0.5213903743</v>
      </c>
      <c r="AA11" s="114">
        <v>208.0</v>
      </c>
      <c r="AB11" s="115">
        <f>AA11/AA17</f>
        <v>0.5561497326</v>
      </c>
      <c r="AC11" s="114">
        <v>232.0</v>
      </c>
      <c r="AD11" s="115">
        <f>AC11/AC17</f>
        <v>0.6203208556</v>
      </c>
      <c r="AE11" s="114">
        <v>257.0</v>
      </c>
      <c r="AF11" s="115">
        <f>AE11/AE17</f>
        <v>0.6871657754</v>
      </c>
      <c r="AG11" s="114">
        <v>257.0</v>
      </c>
      <c r="AH11" s="115">
        <f>AG11/AG17</f>
        <v>0.6871657754</v>
      </c>
      <c r="AI11" s="114">
        <v>322.0</v>
      </c>
      <c r="AJ11" s="115">
        <f>AI11/AI17</f>
        <v>0.8609625668</v>
      </c>
      <c r="AK11" s="114">
        <v>333.0</v>
      </c>
      <c r="AL11" s="115">
        <f>AK11/AK17</f>
        <v>0.8903743316</v>
      </c>
      <c r="AM11" s="114">
        <v>366.0</v>
      </c>
      <c r="AN11" s="115">
        <f>AM11/AM17</f>
        <v>0.9786096257</v>
      </c>
      <c r="AO11" s="114"/>
      <c r="AP11" s="115">
        <f>AO11/AO17</f>
        <v>0</v>
      </c>
      <c r="AQ11" s="114"/>
      <c r="AR11" s="115">
        <f>AQ11/AQ17</f>
        <v>0</v>
      </c>
    </row>
    <row r="12">
      <c r="A12" s="116" t="s">
        <v>4031</v>
      </c>
      <c r="B12" s="112">
        <f>COUNTIFS(Seeds!D:D,"=Ortografía+cast",Seeds!Y:Y,"=Números y operaciones")+B13</f>
        <v>374</v>
      </c>
      <c r="C12" s="127">
        <f>B12/B17</f>
        <v>1</v>
      </c>
      <c r="D12" s="107"/>
      <c r="E12" s="114">
        <v>51.0</v>
      </c>
      <c r="F12" s="115">
        <f>E12/E17</f>
        <v>0.1363636364</v>
      </c>
      <c r="G12" s="114"/>
      <c r="H12" s="115">
        <f>G12/G17</f>
        <v>0</v>
      </c>
      <c r="I12" s="114">
        <v>64.0</v>
      </c>
      <c r="J12" s="115">
        <f>I12/I17</f>
        <v>0.1711229947</v>
      </c>
      <c r="K12" s="114">
        <v>70.0</v>
      </c>
      <c r="L12" s="115">
        <f>K12/K17</f>
        <v>0.1871657754</v>
      </c>
      <c r="M12" s="114">
        <v>98.0</v>
      </c>
      <c r="N12" s="115">
        <f>M12/M17</f>
        <v>0.2620320856</v>
      </c>
      <c r="O12" s="114">
        <v>98.0</v>
      </c>
      <c r="P12" s="115">
        <f>O12/O17</f>
        <v>0.2620320856</v>
      </c>
      <c r="Q12" s="114">
        <v>103.0</v>
      </c>
      <c r="R12" s="115">
        <f>Q12/Q17</f>
        <v>0.2754010695</v>
      </c>
      <c r="S12" s="114">
        <v>113.0</v>
      </c>
      <c r="T12" s="115">
        <f>S12/S17</f>
        <v>0.3021390374</v>
      </c>
      <c r="U12" s="114">
        <v>133.0</v>
      </c>
      <c r="V12" s="115">
        <f>U12/U17</f>
        <v>0.3556149733</v>
      </c>
      <c r="W12" s="114">
        <v>138.0</v>
      </c>
      <c r="X12" s="115">
        <f>W12/W17</f>
        <v>0.3689839572</v>
      </c>
      <c r="Y12" s="114">
        <v>169.0</v>
      </c>
      <c r="Z12" s="115">
        <f>Y12/Y17</f>
        <v>0.4518716578</v>
      </c>
      <c r="AA12" s="114">
        <v>189.0</v>
      </c>
      <c r="AB12" s="115">
        <f>AA12/AA17</f>
        <v>0.5053475936</v>
      </c>
      <c r="AC12" s="114">
        <v>204.0</v>
      </c>
      <c r="AD12" s="115">
        <f>AC12/AC17</f>
        <v>0.5454545455</v>
      </c>
      <c r="AE12" s="114">
        <v>203.0</v>
      </c>
      <c r="AF12" s="115">
        <f>AE12/AE17</f>
        <v>0.5427807487</v>
      </c>
      <c r="AG12" s="114">
        <v>249.0</v>
      </c>
      <c r="AH12" s="115">
        <f>AG12/AG17</f>
        <v>0.6657754011</v>
      </c>
      <c r="AI12" s="114">
        <v>316.0</v>
      </c>
      <c r="AJ12" s="115">
        <f>AI12/AI17</f>
        <v>0.8449197861</v>
      </c>
      <c r="AK12" s="114">
        <v>329.0</v>
      </c>
      <c r="AL12" s="115">
        <f>AK12/AK17</f>
        <v>0.8796791444</v>
      </c>
      <c r="AM12" s="114">
        <v>366.0</v>
      </c>
      <c r="AN12" s="115">
        <f>AM12/AM17</f>
        <v>0.9786096257</v>
      </c>
      <c r="AO12" s="114"/>
      <c r="AP12" s="115">
        <f>AO12/AO17</f>
        <v>0</v>
      </c>
      <c r="AQ12" s="114"/>
      <c r="AR12" s="115">
        <f>AQ12/AQ17</f>
        <v>0</v>
      </c>
    </row>
    <row r="13">
      <c r="A13" s="111" t="s">
        <v>4032</v>
      </c>
      <c r="B13" s="112">
        <f>COUNTIFS(Seeds!D:D,"=JSON sin imagen",Seeds!Y:Y,"=Números y operaciones")+B14</f>
        <v>374</v>
      </c>
      <c r="C13" s="127">
        <f>B13/B17</f>
        <v>1</v>
      </c>
      <c r="D13" s="107"/>
      <c r="E13" s="114">
        <v>0.0</v>
      </c>
      <c r="F13" s="115">
        <f>E13/E17</f>
        <v>0</v>
      </c>
      <c r="G13" s="114"/>
      <c r="H13" s="115">
        <f>G13/G17</f>
        <v>0</v>
      </c>
      <c r="I13" s="114">
        <v>64.0</v>
      </c>
      <c r="J13" s="115">
        <f>I13/I17</f>
        <v>0.1711229947</v>
      </c>
      <c r="K13" s="114">
        <v>64.0</v>
      </c>
      <c r="L13" s="115">
        <f>K13/K17</f>
        <v>0.1711229947</v>
      </c>
      <c r="M13" s="114">
        <v>64.0</v>
      </c>
      <c r="N13" s="115">
        <f>M13/M17</f>
        <v>0.1711229947</v>
      </c>
      <c r="O13" s="114">
        <v>64.0</v>
      </c>
      <c r="P13" s="115">
        <f>O13/O17</f>
        <v>0.1711229947</v>
      </c>
      <c r="Q13" s="114">
        <v>65.0</v>
      </c>
      <c r="R13" s="115">
        <f>Q13/Q17</f>
        <v>0.1737967914</v>
      </c>
      <c r="S13" s="114">
        <v>78.0</v>
      </c>
      <c r="T13" s="115">
        <f>S13/S17</f>
        <v>0.2085561497</v>
      </c>
      <c r="U13" s="114">
        <v>115.0</v>
      </c>
      <c r="V13" s="115">
        <f>U13/U17</f>
        <v>0.307486631</v>
      </c>
      <c r="W13" s="114">
        <v>131.0</v>
      </c>
      <c r="X13" s="115">
        <f>W13/W17</f>
        <v>0.3502673797</v>
      </c>
      <c r="Y13" s="114">
        <v>167.0</v>
      </c>
      <c r="Z13" s="115">
        <f>Y13/Y17</f>
        <v>0.4465240642</v>
      </c>
      <c r="AA13" s="114">
        <v>187.0</v>
      </c>
      <c r="AB13" s="115">
        <f>AA13/AA17</f>
        <v>0.5</v>
      </c>
      <c r="AC13" s="114">
        <v>202.0</v>
      </c>
      <c r="AD13" s="115">
        <f>AC13/AC17</f>
        <v>0.5401069519</v>
      </c>
      <c r="AE13" s="114">
        <v>201.0</v>
      </c>
      <c r="AF13" s="115">
        <f>AE13/AE17</f>
        <v>0.5374331551</v>
      </c>
      <c r="AG13" s="114">
        <v>247.0</v>
      </c>
      <c r="AH13" s="115">
        <f>AG13/AG17</f>
        <v>0.6604278075</v>
      </c>
      <c r="AI13" s="114">
        <v>312.0</v>
      </c>
      <c r="AJ13" s="115">
        <f>AI13/AI17</f>
        <v>0.8342245989</v>
      </c>
      <c r="AK13" s="114">
        <v>327.0</v>
      </c>
      <c r="AL13" s="115">
        <f>AK13/AK17</f>
        <v>0.8743315508</v>
      </c>
      <c r="AM13" s="114">
        <v>366.0</v>
      </c>
      <c r="AN13" s="115">
        <f>AM13/AM17</f>
        <v>0.9786096257</v>
      </c>
      <c r="AO13" s="114"/>
      <c r="AP13" s="115">
        <f>AO13/AO17</f>
        <v>0</v>
      </c>
      <c r="AQ13" s="114"/>
      <c r="AR13" s="115">
        <f>AQ13/AQ17</f>
        <v>0</v>
      </c>
    </row>
    <row r="14">
      <c r="A14" s="111" t="s">
        <v>4033</v>
      </c>
      <c r="B14" s="112">
        <f>COUNTIFS(Seeds!D:D,"=JSON con imagen",Seeds!Y:Y,"=Números y operaciones")+B15</f>
        <v>374</v>
      </c>
      <c r="C14" s="127">
        <f>B14/B17</f>
        <v>1</v>
      </c>
      <c r="D14" s="107"/>
      <c r="E14" s="114">
        <v>0.0</v>
      </c>
      <c r="F14" s="115">
        <f>E14/E17</f>
        <v>0</v>
      </c>
      <c r="G14" s="114"/>
      <c r="H14" s="115">
        <f>G14/G17</f>
        <v>0</v>
      </c>
      <c r="I14" s="114">
        <v>64.0</v>
      </c>
      <c r="J14" s="115">
        <f>I14/I17</f>
        <v>0.1711229947</v>
      </c>
      <c r="K14" s="114">
        <v>64.0</v>
      </c>
      <c r="L14" s="115">
        <f>K14/K17</f>
        <v>0.1711229947</v>
      </c>
      <c r="M14" s="114">
        <v>64.0</v>
      </c>
      <c r="N14" s="115">
        <f>M14/M17</f>
        <v>0.1711229947</v>
      </c>
      <c r="O14" s="114">
        <v>64.0</v>
      </c>
      <c r="P14" s="115">
        <f>O14/O17</f>
        <v>0.1711229947</v>
      </c>
      <c r="Q14" s="114">
        <v>65.0</v>
      </c>
      <c r="R14" s="115">
        <f>Q14/Q17</f>
        <v>0.1737967914</v>
      </c>
      <c r="S14" s="114">
        <v>78.0</v>
      </c>
      <c r="T14" s="115">
        <f>S14/S17</f>
        <v>0.2085561497</v>
      </c>
      <c r="U14" s="114">
        <v>115.0</v>
      </c>
      <c r="V14" s="115">
        <f>U14/U17</f>
        <v>0.307486631</v>
      </c>
      <c r="W14" s="114">
        <v>131.0</v>
      </c>
      <c r="X14" s="115">
        <f>W14/W17</f>
        <v>0.3502673797</v>
      </c>
      <c r="Y14" s="114">
        <v>167.0</v>
      </c>
      <c r="Z14" s="115">
        <f>Y14/Y17</f>
        <v>0.4465240642</v>
      </c>
      <c r="AA14" s="114">
        <v>187.0</v>
      </c>
      <c r="AB14" s="115">
        <f>AA14/AA17</f>
        <v>0.5</v>
      </c>
      <c r="AC14" s="114">
        <v>202.0</v>
      </c>
      <c r="AD14" s="115">
        <f>AC14/AC17</f>
        <v>0.5401069519</v>
      </c>
      <c r="AE14" s="114">
        <v>201.0</v>
      </c>
      <c r="AF14" s="115">
        <f>AE14/AE17</f>
        <v>0.5374331551</v>
      </c>
      <c r="AG14" s="114">
        <v>247.0</v>
      </c>
      <c r="AH14" s="115">
        <f>AG14/AG17</f>
        <v>0.6604278075</v>
      </c>
      <c r="AI14" s="114">
        <v>311.0</v>
      </c>
      <c r="AJ14" s="115">
        <f>AI14/AI17</f>
        <v>0.8315508021</v>
      </c>
      <c r="AK14" s="114">
        <v>327.0</v>
      </c>
      <c r="AL14" s="115">
        <f>AK14/AK17</f>
        <v>0.8743315508</v>
      </c>
      <c r="AM14" s="114">
        <v>366.0</v>
      </c>
      <c r="AN14" s="115">
        <f>AM14/AM17</f>
        <v>0.9786096257</v>
      </c>
      <c r="AO14" s="114"/>
      <c r="AP14" s="115">
        <f>AO14/AO17</f>
        <v>0</v>
      </c>
      <c r="AQ14" s="114"/>
      <c r="AR14" s="115">
        <f>AQ14/AQ17</f>
        <v>0</v>
      </c>
    </row>
    <row r="15">
      <c r="A15" s="111" t="s">
        <v>35</v>
      </c>
      <c r="B15" s="112">
        <f>COUNTIFS(Seeds!D:D,"=JSON revisado",Seeds!Y:Y,"=Números y operaciones")</f>
        <v>374</v>
      </c>
      <c r="C15" s="127">
        <f>B15/B17</f>
        <v>1</v>
      </c>
      <c r="D15" s="107"/>
      <c r="E15" s="114">
        <v>0.0</v>
      </c>
      <c r="F15" s="115">
        <f>E15/E17</f>
        <v>0</v>
      </c>
      <c r="G15" s="114"/>
      <c r="H15" s="115">
        <f>G15/G17</f>
        <v>0</v>
      </c>
      <c r="I15" s="114">
        <v>64.0</v>
      </c>
      <c r="J15" s="115">
        <f>I15/I17</f>
        <v>0.1711229947</v>
      </c>
      <c r="K15" s="114">
        <v>64.0</v>
      </c>
      <c r="L15" s="115">
        <f>K15/K17</f>
        <v>0.1711229947</v>
      </c>
      <c r="M15" s="114">
        <v>64.0</v>
      </c>
      <c r="N15" s="115">
        <f>M15/M17</f>
        <v>0.1711229947</v>
      </c>
      <c r="O15" s="114">
        <v>64.0</v>
      </c>
      <c r="P15" s="115">
        <f>O15/O17</f>
        <v>0.1711229947</v>
      </c>
      <c r="Q15" s="114">
        <v>64.0</v>
      </c>
      <c r="R15" s="115">
        <f>Q15/Q17</f>
        <v>0.1711229947</v>
      </c>
      <c r="S15" s="114">
        <v>66.0</v>
      </c>
      <c r="T15" s="115">
        <f>S15/S17</f>
        <v>0.1764705882</v>
      </c>
      <c r="U15" s="114">
        <v>83.0</v>
      </c>
      <c r="V15" s="115">
        <f>U15/U17</f>
        <v>0.2219251337</v>
      </c>
      <c r="W15" s="114">
        <v>125.0</v>
      </c>
      <c r="X15" s="115">
        <f>W15/W17</f>
        <v>0.3342245989</v>
      </c>
      <c r="Y15" s="114">
        <v>166.0</v>
      </c>
      <c r="Z15" s="115">
        <f>Y15/Y17</f>
        <v>0.4438502674</v>
      </c>
      <c r="AA15" s="114">
        <v>171.0</v>
      </c>
      <c r="AB15" s="115">
        <f>AA15/AA17</f>
        <v>0.4572192513</v>
      </c>
      <c r="AC15" s="114">
        <v>197.0</v>
      </c>
      <c r="AD15" s="115">
        <f>AC15/AC17</f>
        <v>0.5267379679</v>
      </c>
      <c r="AE15" s="114">
        <v>196.0</v>
      </c>
      <c r="AF15" s="115">
        <f>AE15/AE17</f>
        <v>0.5240641711</v>
      </c>
      <c r="AG15" s="114">
        <v>247.0</v>
      </c>
      <c r="AH15" s="115">
        <f>AG15/AG17</f>
        <v>0.6604278075</v>
      </c>
      <c r="AI15" s="114">
        <v>275.0</v>
      </c>
      <c r="AJ15" s="115">
        <f>AI15/AI17</f>
        <v>0.7352941176</v>
      </c>
      <c r="AK15" s="114">
        <v>318.0</v>
      </c>
      <c r="AL15" s="115">
        <f>AK15/AK17</f>
        <v>0.8502673797</v>
      </c>
      <c r="AM15" s="114">
        <v>366.0</v>
      </c>
      <c r="AN15" s="115">
        <f>AM15/AM17</f>
        <v>0.9786096257</v>
      </c>
      <c r="AO15" s="114"/>
      <c r="AP15" s="115">
        <f>AO15/AO17</f>
        <v>0</v>
      </c>
      <c r="AQ15" s="114"/>
      <c r="AR15" s="115">
        <f>AQ15/AQ17</f>
        <v>0</v>
      </c>
    </row>
    <row r="16">
      <c r="A16" s="118" t="s">
        <v>4034</v>
      </c>
      <c r="B16" s="112">
        <f>COUNTIFS(Seeds!E:E,"=Sí",Seeds!Y:Y,"=Números y operaciones")</f>
        <v>0</v>
      </c>
      <c r="C16" s="127">
        <f>B16/B17</f>
        <v>0</v>
      </c>
      <c r="D16" s="107"/>
      <c r="E16" s="114">
        <v>0.0</v>
      </c>
      <c r="F16" s="115">
        <f>E16/E17</f>
        <v>0</v>
      </c>
      <c r="G16" s="114"/>
      <c r="H16" s="115">
        <f>G16/G17</f>
        <v>0</v>
      </c>
      <c r="I16" s="114">
        <v>5.0</v>
      </c>
      <c r="J16" s="115">
        <f>I16/I17</f>
        <v>0.01336898396</v>
      </c>
      <c r="K16" s="114">
        <v>5.0</v>
      </c>
      <c r="L16" s="115">
        <f>K16/K17</f>
        <v>0.01336898396</v>
      </c>
      <c r="M16" s="114">
        <v>5.0</v>
      </c>
      <c r="N16" s="115">
        <f>M16/M17</f>
        <v>0.01336898396</v>
      </c>
      <c r="O16" s="114">
        <v>5.0</v>
      </c>
      <c r="P16" s="115">
        <f>O16/O17</f>
        <v>0.01336898396</v>
      </c>
      <c r="Q16" s="114">
        <v>7.0</v>
      </c>
      <c r="R16" s="115">
        <f>Q16/Q17</f>
        <v>0.01871657754</v>
      </c>
      <c r="S16" s="114">
        <v>7.0</v>
      </c>
      <c r="T16" s="115">
        <f>S16/S17</f>
        <v>0.01871657754</v>
      </c>
      <c r="U16" s="114">
        <v>7.0</v>
      </c>
      <c r="V16" s="115">
        <f>U16/U17</f>
        <v>0.01871657754</v>
      </c>
      <c r="W16" s="114">
        <v>12.0</v>
      </c>
      <c r="X16" s="115">
        <f>W16/W17</f>
        <v>0.0320855615</v>
      </c>
      <c r="Y16" s="114">
        <v>8.0</v>
      </c>
      <c r="Z16" s="115">
        <f>Y16/Y17</f>
        <v>0.02139037433</v>
      </c>
      <c r="AA16" s="114">
        <v>7.0</v>
      </c>
      <c r="AB16" s="115">
        <f>AA16/AA17</f>
        <v>0.01871657754</v>
      </c>
      <c r="AC16" s="114">
        <v>7.0</v>
      </c>
      <c r="AD16" s="115">
        <f>AC16/AC17</f>
        <v>0.01871657754</v>
      </c>
      <c r="AE16" s="114">
        <v>7.0</v>
      </c>
      <c r="AF16" s="115">
        <f>AE16/AE17</f>
        <v>0.01871657754</v>
      </c>
      <c r="AG16" s="114">
        <v>7.0</v>
      </c>
      <c r="AH16" s="115">
        <f>AG16/AG17</f>
        <v>0.01871657754</v>
      </c>
      <c r="AI16" s="114">
        <v>8.0</v>
      </c>
      <c r="AJ16" s="115">
        <f>AI16/AI17</f>
        <v>0.02139037433</v>
      </c>
      <c r="AK16" s="114">
        <v>7.0</v>
      </c>
      <c r="AL16" s="115">
        <f>AK16/AK17</f>
        <v>0.01871657754</v>
      </c>
      <c r="AM16" s="114">
        <v>7.0</v>
      </c>
      <c r="AN16" s="115">
        <f>AM16/AM17</f>
        <v>0.01871657754</v>
      </c>
      <c r="AO16" s="114"/>
      <c r="AP16" s="115">
        <f>AO16/AO17</f>
        <v>0</v>
      </c>
      <c r="AQ16" s="114"/>
      <c r="AR16" s="115">
        <f>AQ16/AQ17</f>
        <v>0</v>
      </c>
    </row>
    <row r="17">
      <c r="A17" s="116" t="s">
        <v>341</v>
      </c>
      <c r="B17" s="128">
        <f>COUNTIFS(Seeds!Y:Y,"=Números y operaciones")-COUNTIFS(Seeds!Y:Y,"=Números y operaciones",Seeds!D:D,"=No hacer")</f>
        <v>374</v>
      </c>
      <c r="C17" s="119">
        <f>SUM(C11:C15)/5</f>
        <v>1</v>
      </c>
      <c r="D17" s="107"/>
      <c r="E17" s="120">
        <f>B17</f>
        <v>374</v>
      </c>
      <c r="F17" s="129"/>
      <c r="G17" s="120">
        <f>B17</f>
        <v>374</v>
      </c>
      <c r="H17" s="129"/>
      <c r="I17" s="120">
        <f>B17</f>
        <v>374</v>
      </c>
      <c r="J17" s="129"/>
      <c r="K17" s="120">
        <f>B17</f>
        <v>374</v>
      </c>
      <c r="L17" s="121">
        <f>SUM(L11:L15)/5</f>
        <v>0.1935828877</v>
      </c>
      <c r="M17" s="120">
        <f>B17</f>
        <v>374</v>
      </c>
      <c r="N17" s="129"/>
      <c r="O17" s="120">
        <f>B17</f>
        <v>374</v>
      </c>
      <c r="P17" s="129"/>
      <c r="Q17" s="120">
        <f>B17</f>
        <v>374</v>
      </c>
      <c r="R17" s="129"/>
      <c r="S17" s="120">
        <f>B17</f>
        <v>374</v>
      </c>
      <c r="T17" s="129"/>
      <c r="U17" s="120">
        <f>B17</f>
        <v>374</v>
      </c>
      <c r="V17" s="130"/>
      <c r="W17" s="120">
        <f>B17</f>
        <v>374</v>
      </c>
      <c r="X17" s="130"/>
      <c r="Y17" s="120">
        <f>B17</f>
        <v>374</v>
      </c>
      <c r="Z17" s="130"/>
      <c r="AA17" s="120">
        <f>B17</f>
        <v>374</v>
      </c>
      <c r="AB17" s="121">
        <f>SUM(AB11:AB15)/5</f>
        <v>0.5037433155</v>
      </c>
      <c r="AC17" s="120">
        <f>B17</f>
        <v>374</v>
      </c>
      <c r="AD17" s="121">
        <f>SUM(AD11:AD15)/5</f>
        <v>0.5545454545</v>
      </c>
      <c r="AE17" s="120">
        <f>B17</f>
        <v>374</v>
      </c>
      <c r="AF17" s="121">
        <f>SUM(AF11:AF15)/5</f>
        <v>0.5657754011</v>
      </c>
      <c r="AG17" s="120">
        <f>B17</f>
        <v>374</v>
      </c>
      <c r="AH17" s="121">
        <f>SUM(AH11:AH15)/5</f>
        <v>0.6668449198</v>
      </c>
      <c r="AI17" s="120">
        <f>B17</f>
        <v>374</v>
      </c>
      <c r="AJ17" s="121">
        <f>SUM(AJ11:AJ15)/5</f>
        <v>0.8213903743</v>
      </c>
      <c r="AK17" s="120">
        <f>B17</f>
        <v>374</v>
      </c>
      <c r="AL17" s="121">
        <f>SUM(AL11:AL15)/5</f>
        <v>0.8737967914</v>
      </c>
      <c r="AM17" s="120">
        <f>B17</f>
        <v>374</v>
      </c>
      <c r="AN17" s="121">
        <f>SUM(AN11:AN15)/5</f>
        <v>0.9786096257</v>
      </c>
      <c r="AO17" s="120">
        <f>B17</f>
        <v>374</v>
      </c>
      <c r="AP17" s="121">
        <f>SUM(AP11:AP15)/5</f>
        <v>0</v>
      </c>
      <c r="AQ17" s="120">
        <f>B17</f>
        <v>374</v>
      </c>
      <c r="AR17" s="121">
        <f>SUM(AR11:AR15)/5</f>
        <v>0</v>
      </c>
    </row>
    <row r="18">
      <c r="A18" s="122"/>
      <c r="B18" s="107"/>
      <c r="C18" s="131"/>
      <c r="D18" s="107"/>
      <c r="E18" s="122"/>
      <c r="F18" s="132"/>
      <c r="G18" s="122"/>
      <c r="H18" s="132"/>
      <c r="I18" s="122"/>
      <c r="J18" s="132"/>
      <c r="K18" s="122"/>
      <c r="L18" s="132"/>
      <c r="M18" s="122"/>
      <c r="N18" s="132"/>
      <c r="O18" s="122"/>
      <c r="P18" s="132"/>
      <c r="Q18" s="122"/>
      <c r="R18" s="132"/>
      <c r="S18" s="122"/>
      <c r="T18" s="132"/>
      <c r="U18" s="122"/>
      <c r="V18" s="133"/>
      <c r="W18" s="122"/>
      <c r="X18" s="133"/>
      <c r="Y18" s="134"/>
      <c r="Z18" s="133"/>
      <c r="AA18" s="122"/>
      <c r="AB18" s="133"/>
      <c r="AC18" s="122"/>
      <c r="AD18" s="133"/>
      <c r="AE18" s="132"/>
      <c r="AF18" s="133"/>
      <c r="AG18" s="132"/>
      <c r="AH18" s="133"/>
      <c r="AI18" s="132"/>
      <c r="AJ18" s="133"/>
      <c r="AK18" s="122"/>
      <c r="AL18" s="133"/>
      <c r="AM18" s="132"/>
      <c r="AN18" s="133"/>
      <c r="AO18" s="132"/>
      <c r="AP18" s="133"/>
      <c r="AQ18" s="132"/>
      <c r="AR18" s="133"/>
    </row>
    <row r="19">
      <c r="A19" s="126" t="s">
        <v>2604</v>
      </c>
      <c r="B19" s="105"/>
      <c r="C19" s="106"/>
      <c r="D19" s="107"/>
      <c r="E19" s="108">
        <v>44757.0</v>
      </c>
      <c r="G19" s="109">
        <v>44764.0</v>
      </c>
      <c r="H19" s="106"/>
      <c r="I19" s="109">
        <v>44771.0</v>
      </c>
      <c r="J19" s="106"/>
      <c r="K19" s="109">
        <v>44778.0</v>
      </c>
      <c r="L19" s="106"/>
      <c r="M19" s="109">
        <v>44785.0</v>
      </c>
      <c r="N19" s="106"/>
      <c r="O19" s="109">
        <v>44792.0</v>
      </c>
      <c r="P19" s="106"/>
      <c r="Q19" s="109">
        <v>44799.0</v>
      </c>
      <c r="R19" s="106"/>
      <c r="S19" s="109">
        <v>44806.0</v>
      </c>
      <c r="T19" s="106"/>
      <c r="U19" s="109">
        <v>44813.0</v>
      </c>
      <c r="V19" s="106"/>
      <c r="W19" s="109">
        <v>44820.0</v>
      </c>
      <c r="X19" s="106"/>
      <c r="Y19" s="109">
        <v>44827.0</v>
      </c>
      <c r="Z19" s="106"/>
      <c r="AA19" s="109">
        <v>44834.0</v>
      </c>
      <c r="AB19" s="106"/>
      <c r="AC19" s="109">
        <v>44841.0</v>
      </c>
      <c r="AD19" s="106"/>
      <c r="AE19" s="110">
        <v>44848.0</v>
      </c>
      <c r="AF19" s="106"/>
      <c r="AG19" s="110">
        <v>44855.0</v>
      </c>
      <c r="AH19" s="106"/>
      <c r="AI19" s="110">
        <v>44862.0</v>
      </c>
      <c r="AJ19" s="106"/>
      <c r="AK19" s="110">
        <v>44869.0</v>
      </c>
      <c r="AL19" s="106"/>
      <c r="AM19" s="110">
        <v>44876.0</v>
      </c>
      <c r="AN19" s="106"/>
      <c r="AO19" s="110">
        <v>44883.0</v>
      </c>
      <c r="AP19" s="106"/>
      <c r="AQ19" s="110">
        <v>44890.0</v>
      </c>
      <c r="AR19" s="106"/>
    </row>
    <row r="20">
      <c r="A20" s="111" t="s">
        <v>4030</v>
      </c>
      <c r="B20" s="112">
        <f>COUNTIFS(Seeds!D:D,"=Pendiente de revisión",Seeds!Y:Y,"=Geometría")+B21</f>
        <v>108</v>
      </c>
      <c r="C20" s="127">
        <f>B20/B26</f>
        <v>1</v>
      </c>
      <c r="D20" s="107"/>
      <c r="E20" s="114">
        <v>0.0</v>
      </c>
      <c r="F20" s="115">
        <f>E20/E26</f>
        <v>0</v>
      </c>
      <c r="G20" s="114"/>
      <c r="H20" s="115">
        <f>G20/G26</f>
        <v>0</v>
      </c>
      <c r="I20" s="114">
        <v>0.0</v>
      </c>
      <c r="J20" s="115">
        <f>I20/I26</f>
        <v>0</v>
      </c>
      <c r="K20" s="114">
        <v>0.0</v>
      </c>
      <c r="L20" s="115">
        <f>K20/K26</f>
        <v>0</v>
      </c>
      <c r="M20" s="114">
        <v>0.0</v>
      </c>
      <c r="N20" s="115">
        <f>M20/M26</f>
        <v>0</v>
      </c>
      <c r="O20" s="114">
        <v>0.0</v>
      </c>
      <c r="P20" s="115">
        <f>O20/O26</f>
        <v>0</v>
      </c>
      <c r="Q20" s="114">
        <v>8.0</v>
      </c>
      <c r="R20" s="115">
        <f>Q20/Q26</f>
        <v>0.07407407407</v>
      </c>
      <c r="S20" s="114">
        <v>25.0</v>
      </c>
      <c r="T20" s="115">
        <f>S20/S26</f>
        <v>0.2314814815</v>
      </c>
      <c r="U20" s="114">
        <v>25.0</v>
      </c>
      <c r="V20" s="115">
        <f>U20/U26</f>
        <v>0.2314814815</v>
      </c>
      <c r="W20" s="114">
        <v>37.0</v>
      </c>
      <c r="X20" s="115">
        <f>W20/W26</f>
        <v>0.3425925926</v>
      </c>
      <c r="Y20" s="114">
        <v>37.0</v>
      </c>
      <c r="Z20" s="115">
        <f>Y20/Y26</f>
        <v>0.3425925926</v>
      </c>
      <c r="AA20" s="114">
        <v>91.0</v>
      </c>
      <c r="AB20" s="115">
        <f>AA20/AA26</f>
        <v>0.8425925926</v>
      </c>
      <c r="AC20" s="114">
        <v>94.0</v>
      </c>
      <c r="AD20" s="115">
        <f>AC20/AC26</f>
        <v>0.8703703704</v>
      </c>
      <c r="AE20" s="114">
        <v>105.0</v>
      </c>
      <c r="AF20" s="115">
        <f>AE20/AE26</f>
        <v>0.9722222222</v>
      </c>
      <c r="AG20" s="114">
        <v>105.0</v>
      </c>
      <c r="AH20" s="115">
        <f>AG20/AG26</f>
        <v>0.9722222222</v>
      </c>
      <c r="AI20" s="114">
        <v>105.0</v>
      </c>
      <c r="AJ20" s="115">
        <f>AI20/AI26</f>
        <v>0.9722222222</v>
      </c>
      <c r="AK20" s="114">
        <v>105.0</v>
      </c>
      <c r="AL20" s="115">
        <f>AK20/AK26</f>
        <v>0.9722222222</v>
      </c>
      <c r="AM20" s="114">
        <v>108.0</v>
      </c>
      <c r="AN20" s="115">
        <f>AM20/AM26</f>
        <v>1</v>
      </c>
      <c r="AO20" s="114"/>
      <c r="AP20" s="115">
        <f>AO20/AO26</f>
        <v>0</v>
      </c>
      <c r="AQ20" s="114"/>
      <c r="AR20" s="115">
        <f>AQ20/AQ26</f>
        <v>0</v>
      </c>
    </row>
    <row r="21">
      <c r="A21" s="116" t="s">
        <v>4031</v>
      </c>
      <c r="B21" s="112">
        <f>COUNTIFS(Seeds!D:D,"=Ortografía+cast",Seeds!Y:Y,"=Geometría")+B22</f>
        <v>108</v>
      </c>
      <c r="C21" s="127">
        <f>B21/B26</f>
        <v>1</v>
      </c>
      <c r="D21" s="107"/>
      <c r="E21" s="114">
        <v>0.0</v>
      </c>
      <c r="F21" s="115">
        <f>E21/E26</f>
        <v>0</v>
      </c>
      <c r="G21" s="114"/>
      <c r="H21" s="115">
        <f>G21/G26</f>
        <v>0</v>
      </c>
      <c r="I21" s="114">
        <v>0.0</v>
      </c>
      <c r="J21" s="115">
        <f>I21/I26</f>
        <v>0</v>
      </c>
      <c r="K21" s="114">
        <v>0.0</v>
      </c>
      <c r="L21" s="115">
        <f>K21/K26</f>
        <v>0</v>
      </c>
      <c r="M21" s="114">
        <v>0.0</v>
      </c>
      <c r="N21" s="115">
        <f>M21/M26</f>
        <v>0</v>
      </c>
      <c r="O21" s="114">
        <v>0.0</v>
      </c>
      <c r="P21" s="115">
        <f>O21/O26</f>
        <v>0</v>
      </c>
      <c r="Q21" s="114">
        <v>0.0</v>
      </c>
      <c r="R21" s="115">
        <f>Q21/Q26</f>
        <v>0</v>
      </c>
      <c r="S21" s="114">
        <v>8.0</v>
      </c>
      <c r="T21" s="115">
        <f>S21/S26</f>
        <v>0.07407407407</v>
      </c>
      <c r="U21" s="114">
        <v>22.0</v>
      </c>
      <c r="V21" s="115">
        <f>U21/U26</f>
        <v>0.2037037037</v>
      </c>
      <c r="W21" s="114">
        <v>34.0</v>
      </c>
      <c r="X21" s="115">
        <f>W21/W26</f>
        <v>0.3148148148</v>
      </c>
      <c r="Y21" s="114">
        <v>34.0</v>
      </c>
      <c r="Z21" s="115">
        <f>Y21/Y26</f>
        <v>0.3148148148</v>
      </c>
      <c r="AA21" s="114">
        <v>37.0</v>
      </c>
      <c r="AB21" s="115">
        <f>AA21/AA26</f>
        <v>0.3425925926</v>
      </c>
      <c r="AC21" s="114">
        <v>91.0</v>
      </c>
      <c r="AD21" s="115">
        <f>AC21/AC26</f>
        <v>0.8425925926</v>
      </c>
      <c r="AE21" s="114">
        <v>91.0</v>
      </c>
      <c r="AF21" s="115">
        <f>AE21/AE26</f>
        <v>0.8425925926</v>
      </c>
      <c r="AG21" s="114">
        <v>105.0</v>
      </c>
      <c r="AH21" s="115">
        <f>AG21/AG26</f>
        <v>0.9722222222</v>
      </c>
      <c r="AI21" s="114">
        <v>105.0</v>
      </c>
      <c r="AJ21" s="115">
        <f>AI21/AI26</f>
        <v>0.9722222222</v>
      </c>
      <c r="AK21" s="114">
        <v>105.0</v>
      </c>
      <c r="AL21" s="115">
        <f>AK21/AK26</f>
        <v>0.9722222222</v>
      </c>
      <c r="AM21" s="114">
        <v>108.0</v>
      </c>
      <c r="AN21" s="115">
        <f>AM21/AM26</f>
        <v>1</v>
      </c>
      <c r="AO21" s="114"/>
      <c r="AP21" s="115">
        <f>AO21/AO26</f>
        <v>0</v>
      </c>
      <c r="AQ21" s="114"/>
      <c r="AR21" s="115">
        <f>AQ21/AQ26</f>
        <v>0</v>
      </c>
    </row>
    <row r="22">
      <c r="A22" s="111" t="s">
        <v>4032</v>
      </c>
      <c r="B22" s="112">
        <f>COUNTIFS(Seeds!D:D,"=JSON sin imagen",Seeds!Y:Y,"=Geometría")+B23</f>
        <v>108</v>
      </c>
      <c r="C22" s="127">
        <f>B22/B26</f>
        <v>1</v>
      </c>
      <c r="D22" s="107"/>
      <c r="E22" s="114">
        <v>0.0</v>
      </c>
      <c r="F22" s="115">
        <f>E22/E26</f>
        <v>0</v>
      </c>
      <c r="G22" s="114"/>
      <c r="H22" s="115">
        <f>G22/G26</f>
        <v>0</v>
      </c>
      <c r="I22" s="114">
        <v>0.0</v>
      </c>
      <c r="J22" s="115">
        <f>I22/I26</f>
        <v>0</v>
      </c>
      <c r="K22" s="114">
        <v>0.0</v>
      </c>
      <c r="L22" s="115">
        <f>K22/K26</f>
        <v>0</v>
      </c>
      <c r="M22" s="114">
        <v>0.0</v>
      </c>
      <c r="N22" s="115">
        <f>M22/M26</f>
        <v>0</v>
      </c>
      <c r="O22" s="114">
        <v>0.0</v>
      </c>
      <c r="P22" s="115">
        <f>O22/O26</f>
        <v>0</v>
      </c>
      <c r="Q22" s="114">
        <v>0.0</v>
      </c>
      <c r="R22" s="115">
        <f>Q22/Q26</f>
        <v>0</v>
      </c>
      <c r="S22" s="114">
        <v>0.0</v>
      </c>
      <c r="T22" s="115">
        <f>S22/S26</f>
        <v>0</v>
      </c>
      <c r="U22" s="114">
        <v>20.0</v>
      </c>
      <c r="V22" s="115">
        <f>U22/U26</f>
        <v>0.1851851852</v>
      </c>
      <c r="W22" s="114">
        <v>20.0</v>
      </c>
      <c r="X22" s="115">
        <f>W22/W26</f>
        <v>0.1851851852</v>
      </c>
      <c r="Y22" s="114">
        <v>34.0</v>
      </c>
      <c r="Z22" s="115">
        <f>Y22/Y26</f>
        <v>0.3148148148</v>
      </c>
      <c r="AA22" s="114">
        <v>37.0</v>
      </c>
      <c r="AB22" s="115">
        <f>AA22/AA26</f>
        <v>0.3425925926</v>
      </c>
      <c r="AC22" s="114">
        <v>84.0</v>
      </c>
      <c r="AD22" s="115">
        <f>AC22/AC26</f>
        <v>0.7777777778</v>
      </c>
      <c r="AE22" s="114">
        <v>87.0</v>
      </c>
      <c r="AF22" s="115">
        <f>AE22/AE26</f>
        <v>0.8055555556</v>
      </c>
      <c r="AG22" s="114">
        <v>90.0</v>
      </c>
      <c r="AH22" s="115">
        <f>AG22/AG26</f>
        <v>0.8333333333</v>
      </c>
      <c r="AI22" s="114">
        <v>102.0</v>
      </c>
      <c r="AJ22" s="115">
        <f>AI22/AI26</f>
        <v>0.9444444444</v>
      </c>
      <c r="AK22" s="114">
        <v>105.0</v>
      </c>
      <c r="AL22" s="115">
        <f>AK22/AK26</f>
        <v>0.9722222222</v>
      </c>
      <c r="AM22" s="114">
        <v>108.0</v>
      </c>
      <c r="AN22" s="115">
        <f>AM22/AM26</f>
        <v>1</v>
      </c>
      <c r="AO22" s="114"/>
      <c r="AP22" s="115">
        <f>AO22/AO26</f>
        <v>0</v>
      </c>
      <c r="AQ22" s="114"/>
      <c r="AR22" s="115">
        <f>AQ22/AQ26</f>
        <v>0</v>
      </c>
    </row>
    <row r="23">
      <c r="A23" s="111" t="s">
        <v>4033</v>
      </c>
      <c r="B23" s="112">
        <f>COUNTIFS(Seeds!D:D,"=JSON con imagen",Seeds!Y:Y,"=Geometría")+B24</f>
        <v>108</v>
      </c>
      <c r="C23" s="127">
        <f>B23/B26</f>
        <v>1</v>
      </c>
      <c r="D23" s="107"/>
      <c r="E23" s="114">
        <v>0.0</v>
      </c>
      <c r="F23" s="115">
        <f>E23/E26</f>
        <v>0</v>
      </c>
      <c r="G23" s="114"/>
      <c r="H23" s="115">
        <f>G23/G26</f>
        <v>0</v>
      </c>
      <c r="I23" s="114">
        <v>0.0</v>
      </c>
      <c r="J23" s="115">
        <f>I23/I26</f>
        <v>0</v>
      </c>
      <c r="K23" s="114">
        <v>0.0</v>
      </c>
      <c r="L23" s="115">
        <f>K23/K26</f>
        <v>0</v>
      </c>
      <c r="M23" s="114">
        <v>0.0</v>
      </c>
      <c r="N23" s="115">
        <f>M23/M26</f>
        <v>0</v>
      </c>
      <c r="O23" s="114">
        <v>0.0</v>
      </c>
      <c r="P23" s="115">
        <f>O23/O26</f>
        <v>0</v>
      </c>
      <c r="Q23" s="114">
        <v>0.0</v>
      </c>
      <c r="R23" s="115">
        <f>Q23/Q26</f>
        <v>0</v>
      </c>
      <c r="S23" s="114">
        <v>0.0</v>
      </c>
      <c r="T23" s="115">
        <f>S23/S26</f>
        <v>0</v>
      </c>
      <c r="U23" s="114">
        <v>2.0</v>
      </c>
      <c r="V23" s="115">
        <f>U23/U26</f>
        <v>0.01851851852</v>
      </c>
      <c r="W23" s="114">
        <v>2.0</v>
      </c>
      <c r="X23" s="115">
        <f>W23/W26</f>
        <v>0.01851851852</v>
      </c>
      <c r="Y23" s="114">
        <v>2.0</v>
      </c>
      <c r="Z23" s="115">
        <f>Y23/Y26</f>
        <v>0.01851851852</v>
      </c>
      <c r="AA23" s="114">
        <v>2.0</v>
      </c>
      <c r="AB23" s="115">
        <f>AA23/AA26</f>
        <v>0.01851851852</v>
      </c>
      <c r="AC23" s="114">
        <v>18.0</v>
      </c>
      <c r="AD23" s="115">
        <f>AC23/AC26</f>
        <v>0.1666666667</v>
      </c>
      <c r="AE23" s="114">
        <v>20.0</v>
      </c>
      <c r="AF23" s="115">
        <f>AE23/AE26</f>
        <v>0.1851851852</v>
      </c>
      <c r="AG23" s="114">
        <v>46.0</v>
      </c>
      <c r="AH23" s="115">
        <f>AG23/AG26</f>
        <v>0.4259259259</v>
      </c>
      <c r="AI23" s="114">
        <v>102.0</v>
      </c>
      <c r="AJ23" s="115">
        <f>AI23/AI26</f>
        <v>0.9444444444</v>
      </c>
      <c r="AK23" s="114">
        <v>105.0</v>
      </c>
      <c r="AL23" s="115">
        <f>AK23/AK26</f>
        <v>0.9722222222</v>
      </c>
      <c r="AM23" s="114">
        <v>108.0</v>
      </c>
      <c r="AN23" s="115">
        <f>AM23/AM26</f>
        <v>1</v>
      </c>
      <c r="AO23" s="114"/>
      <c r="AP23" s="115">
        <f>AO23/AO26</f>
        <v>0</v>
      </c>
      <c r="AQ23" s="114"/>
      <c r="AR23" s="115">
        <f>AQ23/AQ26</f>
        <v>0</v>
      </c>
    </row>
    <row r="24">
      <c r="A24" s="111" t="s">
        <v>35</v>
      </c>
      <c r="B24" s="112">
        <f>COUNTIFS(Seeds!D:D,"=JSON revisado",Seeds!Y:Y,"=Geometría")</f>
        <v>108</v>
      </c>
      <c r="C24" s="127">
        <f>B24/B26</f>
        <v>1</v>
      </c>
      <c r="D24" s="107"/>
      <c r="E24" s="114">
        <v>0.0</v>
      </c>
      <c r="F24" s="115">
        <f>E24/E26</f>
        <v>0</v>
      </c>
      <c r="G24" s="114"/>
      <c r="H24" s="115">
        <f>G24/G26</f>
        <v>0</v>
      </c>
      <c r="I24" s="114">
        <v>0.0</v>
      </c>
      <c r="J24" s="115">
        <f>I24/I26</f>
        <v>0</v>
      </c>
      <c r="K24" s="114">
        <v>0.0</v>
      </c>
      <c r="L24" s="115">
        <f>K24/K26</f>
        <v>0</v>
      </c>
      <c r="M24" s="114">
        <v>0.0</v>
      </c>
      <c r="N24" s="115">
        <f>M24/M26</f>
        <v>0</v>
      </c>
      <c r="O24" s="114">
        <v>0.0</v>
      </c>
      <c r="P24" s="115">
        <f>O24/O26</f>
        <v>0</v>
      </c>
      <c r="Q24" s="114">
        <v>0.0</v>
      </c>
      <c r="R24" s="115">
        <f>Q24/Q26</f>
        <v>0</v>
      </c>
      <c r="S24" s="114">
        <v>0.0</v>
      </c>
      <c r="T24" s="115">
        <f>S24/S26</f>
        <v>0</v>
      </c>
      <c r="U24" s="114">
        <v>0.0</v>
      </c>
      <c r="V24" s="115">
        <f>U24/U26</f>
        <v>0</v>
      </c>
      <c r="W24" s="114">
        <v>2.0</v>
      </c>
      <c r="X24" s="115">
        <f>W24/W26</f>
        <v>0.01851851852</v>
      </c>
      <c r="Y24" s="114">
        <v>2.0</v>
      </c>
      <c r="Z24" s="115">
        <f>Y24/Y26</f>
        <v>0.01851851852</v>
      </c>
      <c r="AA24" s="114">
        <v>2.0</v>
      </c>
      <c r="AB24" s="115">
        <f>AA24/AA26</f>
        <v>0.01851851852</v>
      </c>
      <c r="AC24" s="114">
        <v>2.0</v>
      </c>
      <c r="AD24" s="115">
        <f>AC24/AC26</f>
        <v>0.01851851852</v>
      </c>
      <c r="AE24" s="114">
        <v>2.0</v>
      </c>
      <c r="AF24" s="115">
        <f>AE24/AE26</f>
        <v>0.01851851852</v>
      </c>
      <c r="AG24" s="114">
        <v>31.0</v>
      </c>
      <c r="AH24" s="115">
        <f>AG24/AG26</f>
        <v>0.287037037</v>
      </c>
      <c r="AI24" s="114">
        <v>94.0</v>
      </c>
      <c r="AJ24" s="115">
        <f>AI24/AI26</f>
        <v>0.8703703704</v>
      </c>
      <c r="AK24" s="114">
        <v>104.0</v>
      </c>
      <c r="AL24" s="115">
        <f>AK24/AK26</f>
        <v>0.962962963</v>
      </c>
      <c r="AM24" s="114">
        <v>108.0</v>
      </c>
      <c r="AN24" s="115">
        <f>AM24/AM26</f>
        <v>1</v>
      </c>
      <c r="AO24" s="114"/>
      <c r="AP24" s="115">
        <f>AO24/AO26</f>
        <v>0</v>
      </c>
      <c r="AQ24" s="114"/>
      <c r="AR24" s="115">
        <f>AQ24/AQ26</f>
        <v>0</v>
      </c>
    </row>
    <row r="25">
      <c r="A25" s="116" t="s">
        <v>4034</v>
      </c>
      <c r="B25" s="128">
        <f>COUNTIFS(Seeds!E:E,"=Sí",Seeds!Y:Y,"=Geometría")</f>
        <v>0</v>
      </c>
      <c r="C25" s="127">
        <f>B25/B26</f>
        <v>0</v>
      </c>
      <c r="D25" s="107"/>
      <c r="E25" s="114">
        <v>0.0</v>
      </c>
      <c r="F25" s="115">
        <f>E25/E26</f>
        <v>0</v>
      </c>
      <c r="G25" s="114"/>
      <c r="H25" s="115">
        <f>G25/G26</f>
        <v>0</v>
      </c>
      <c r="I25" s="114">
        <v>0.0</v>
      </c>
      <c r="J25" s="115">
        <f>I25/I26</f>
        <v>0</v>
      </c>
      <c r="K25" s="114">
        <v>0.0</v>
      </c>
      <c r="L25" s="115">
        <f>K25/K26</f>
        <v>0</v>
      </c>
      <c r="M25" s="114">
        <v>0.0</v>
      </c>
      <c r="N25" s="115">
        <f>M25/M26</f>
        <v>0</v>
      </c>
      <c r="O25" s="114">
        <v>0.0</v>
      </c>
      <c r="P25" s="115">
        <f>O25/O26</f>
        <v>0</v>
      </c>
      <c r="Q25" s="114">
        <v>0.0</v>
      </c>
      <c r="R25" s="115">
        <f>Q25/Q26</f>
        <v>0</v>
      </c>
      <c r="S25" s="114">
        <v>0.0</v>
      </c>
      <c r="T25" s="115">
        <f>S25/S26</f>
        <v>0</v>
      </c>
      <c r="U25" s="114">
        <v>0.0</v>
      </c>
      <c r="V25" s="115">
        <f>U25/U26</f>
        <v>0</v>
      </c>
      <c r="W25" s="114">
        <v>0.0</v>
      </c>
      <c r="X25" s="115">
        <f>W25/W26</f>
        <v>0</v>
      </c>
      <c r="Y25" s="114">
        <v>0.0</v>
      </c>
      <c r="Z25" s="115">
        <f>Y25/Y26</f>
        <v>0</v>
      </c>
      <c r="AA25" s="114">
        <v>0.0</v>
      </c>
      <c r="AB25" s="115">
        <f>AA25/AA26</f>
        <v>0</v>
      </c>
      <c r="AC25" s="114">
        <v>0.0</v>
      </c>
      <c r="AD25" s="115">
        <f>AC25/AC26</f>
        <v>0</v>
      </c>
      <c r="AE25" s="114">
        <v>0.0</v>
      </c>
      <c r="AF25" s="115">
        <f>AE25/AE26</f>
        <v>0</v>
      </c>
      <c r="AG25" s="114">
        <v>0.0</v>
      </c>
      <c r="AH25" s="115">
        <f>AG25/AG26</f>
        <v>0</v>
      </c>
      <c r="AI25" s="114">
        <v>0.0</v>
      </c>
      <c r="AJ25" s="115">
        <f>AI25/AI26</f>
        <v>0</v>
      </c>
      <c r="AK25" s="114">
        <v>0.0</v>
      </c>
      <c r="AL25" s="115">
        <f>AK25/AK26</f>
        <v>0</v>
      </c>
      <c r="AM25" s="114">
        <v>0.0</v>
      </c>
      <c r="AN25" s="115">
        <f>AM25/AM26</f>
        <v>0</v>
      </c>
      <c r="AO25" s="114"/>
      <c r="AP25" s="115">
        <f>AO25/AO26</f>
        <v>0</v>
      </c>
      <c r="AQ25" s="114"/>
      <c r="AR25" s="115">
        <f>AQ25/AQ26</f>
        <v>0</v>
      </c>
    </row>
    <row r="26">
      <c r="A26" s="116" t="s">
        <v>341</v>
      </c>
      <c r="B26" s="112">
        <f>COUNTIFS(Seeds!Y:Y,"=Geometría")-COUNTIFS(Seeds!Y:Y,"=Geometría",Seeds!D:D,"=No hacer")</f>
        <v>108</v>
      </c>
      <c r="C26" s="119">
        <f>SUM(C20:C24)/5</f>
        <v>1</v>
      </c>
      <c r="D26" s="107"/>
      <c r="E26" s="135">
        <f>B26</f>
        <v>108</v>
      </c>
      <c r="F26" s="121">
        <f>SUM(F20:F24)/5</f>
        <v>0</v>
      </c>
      <c r="G26" s="135">
        <f>B26</f>
        <v>108</v>
      </c>
      <c r="H26" s="121">
        <f>SUM(H20:H24)/5</f>
        <v>0</v>
      </c>
      <c r="I26" s="135">
        <f>B26</f>
        <v>108</v>
      </c>
      <c r="J26" s="121">
        <f>SUM(J20:J24)/5</f>
        <v>0</v>
      </c>
      <c r="K26" s="135">
        <f>B26</f>
        <v>108</v>
      </c>
      <c r="L26" s="121">
        <f>SUM(L20:L24)/5</f>
        <v>0</v>
      </c>
      <c r="M26" s="135">
        <f>B26</f>
        <v>108</v>
      </c>
      <c r="N26" s="121">
        <f>SUM(N20:N24)/7</f>
        <v>0</v>
      </c>
      <c r="O26" s="135">
        <f>B26</f>
        <v>108</v>
      </c>
      <c r="P26" s="121">
        <f>SUM(P20:P24)/7</f>
        <v>0</v>
      </c>
      <c r="Q26" s="135">
        <f>B26</f>
        <v>108</v>
      </c>
      <c r="R26" s="121">
        <f>SUM(R20:R24)/7</f>
        <v>0.01058201058</v>
      </c>
      <c r="S26" s="135">
        <f>B26</f>
        <v>108</v>
      </c>
      <c r="T26" s="121">
        <f>SUM(T20:T24)/7</f>
        <v>0.04365079365</v>
      </c>
      <c r="U26" s="135">
        <f>B26</f>
        <v>108</v>
      </c>
      <c r="V26" s="121">
        <f>SUM(V20:V24)/7</f>
        <v>0.09126984127</v>
      </c>
      <c r="W26" s="135">
        <f>B26</f>
        <v>108</v>
      </c>
      <c r="X26" s="130"/>
      <c r="Y26" s="135">
        <f>B26</f>
        <v>108</v>
      </c>
      <c r="Z26" s="130"/>
      <c r="AA26" s="120">
        <f>B26</f>
        <v>108</v>
      </c>
      <c r="AB26" s="121">
        <f>SUM(AB20:AB24)/5</f>
        <v>0.312962963</v>
      </c>
      <c r="AC26" s="120">
        <f>B26</f>
        <v>108</v>
      </c>
      <c r="AD26" s="121">
        <f>SUM(AD20:AD24)/5</f>
        <v>0.5351851852</v>
      </c>
      <c r="AE26" s="120">
        <f>B26</f>
        <v>108</v>
      </c>
      <c r="AF26" s="121">
        <f>SUM(AF20:AF24)/5</f>
        <v>0.5648148148</v>
      </c>
      <c r="AG26" s="120">
        <f>B26</f>
        <v>108</v>
      </c>
      <c r="AH26" s="121">
        <f>SUM(AH20:AH24)/5</f>
        <v>0.6981481481</v>
      </c>
      <c r="AI26" s="120">
        <f>B26</f>
        <v>108</v>
      </c>
      <c r="AJ26" s="121">
        <f>SUM(AJ20:AJ24)/5</f>
        <v>0.9407407407</v>
      </c>
      <c r="AK26" s="120">
        <f>B26</f>
        <v>108</v>
      </c>
      <c r="AL26" s="121">
        <f>SUM(AL20:AL24)/5</f>
        <v>0.9703703704</v>
      </c>
      <c r="AM26" s="120">
        <f>B26</f>
        <v>108</v>
      </c>
      <c r="AN26" s="121">
        <f>SUM(AN20:AN24)/5</f>
        <v>1</v>
      </c>
      <c r="AO26" s="120">
        <f>B26</f>
        <v>108</v>
      </c>
      <c r="AP26" s="121">
        <f>SUM(AP20:AP24)/5</f>
        <v>0</v>
      </c>
      <c r="AQ26" s="120">
        <f>B26</f>
        <v>108</v>
      </c>
      <c r="AR26" s="121">
        <f>SUM(AR20:AR24)/5</f>
        <v>0</v>
      </c>
    </row>
    <row r="27">
      <c r="A27" s="122"/>
      <c r="B27" s="107"/>
      <c r="C27" s="131"/>
      <c r="D27" s="107"/>
      <c r="E27" s="122"/>
      <c r="F27" s="132"/>
      <c r="G27" s="122"/>
      <c r="H27" s="132"/>
      <c r="I27" s="122"/>
      <c r="J27" s="132"/>
      <c r="K27" s="122"/>
      <c r="L27" s="132"/>
      <c r="M27" s="122"/>
      <c r="N27" s="132"/>
      <c r="O27" s="122"/>
      <c r="P27" s="132"/>
      <c r="Q27" s="122"/>
      <c r="R27" s="132"/>
      <c r="S27" s="122"/>
      <c r="T27" s="132"/>
      <c r="U27" s="122"/>
      <c r="V27" s="133"/>
      <c r="W27" s="122"/>
      <c r="X27" s="133"/>
      <c r="Y27" s="134"/>
      <c r="Z27" s="133"/>
      <c r="AA27" s="122"/>
      <c r="AB27" s="133"/>
      <c r="AC27" s="122"/>
      <c r="AD27" s="133"/>
      <c r="AE27" s="132"/>
      <c r="AF27" s="133"/>
      <c r="AG27" s="132"/>
      <c r="AH27" s="133"/>
      <c r="AI27" s="132"/>
      <c r="AJ27" s="133"/>
      <c r="AK27" s="122"/>
      <c r="AL27" s="133"/>
      <c r="AM27" s="132"/>
      <c r="AN27" s="133"/>
      <c r="AO27" s="132"/>
      <c r="AP27" s="133"/>
      <c r="AQ27" s="132"/>
      <c r="AR27" s="133"/>
    </row>
    <row r="28">
      <c r="A28" s="126" t="s">
        <v>1867</v>
      </c>
      <c r="B28" s="105"/>
      <c r="C28" s="106"/>
      <c r="D28" s="107"/>
      <c r="E28" s="108">
        <v>44757.0</v>
      </c>
      <c r="G28" s="109">
        <v>44764.0</v>
      </c>
      <c r="H28" s="106"/>
      <c r="I28" s="109">
        <v>44771.0</v>
      </c>
      <c r="J28" s="106"/>
      <c r="K28" s="109">
        <v>44778.0</v>
      </c>
      <c r="L28" s="106"/>
      <c r="M28" s="109">
        <v>44785.0</v>
      </c>
      <c r="N28" s="106"/>
      <c r="O28" s="109">
        <v>44792.0</v>
      </c>
      <c r="P28" s="106"/>
      <c r="Q28" s="109">
        <v>44799.0</v>
      </c>
      <c r="R28" s="106"/>
      <c r="S28" s="109">
        <v>44806.0</v>
      </c>
      <c r="T28" s="106"/>
      <c r="U28" s="109">
        <v>44813.0</v>
      </c>
      <c r="V28" s="106"/>
      <c r="W28" s="109">
        <v>44820.0</v>
      </c>
      <c r="X28" s="106"/>
      <c r="Y28" s="109">
        <v>44827.0</v>
      </c>
      <c r="Z28" s="106"/>
      <c r="AA28" s="109">
        <v>44834.0</v>
      </c>
      <c r="AB28" s="106"/>
      <c r="AC28" s="109">
        <v>44841.0</v>
      </c>
      <c r="AD28" s="106"/>
      <c r="AE28" s="110">
        <v>44848.0</v>
      </c>
      <c r="AF28" s="106"/>
      <c r="AG28" s="110">
        <v>44855.0</v>
      </c>
      <c r="AH28" s="106"/>
      <c r="AI28" s="110">
        <v>44862.0</v>
      </c>
      <c r="AJ28" s="106"/>
      <c r="AK28" s="110">
        <v>44869.0</v>
      </c>
      <c r="AL28" s="106"/>
      <c r="AM28" s="110">
        <v>44876.0</v>
      </c>
      <c r="AN28" s="106"/>
      <c r="AO28" s="110">
        <v>44883.0</v>
      </c>
      <c r="AP28" s="106"/>
      <c r="AQ28" s="110">
        <v>44890.0</v>
      </c>
      <c r="AR28" s="106"/>
    </row>
    <row r="29">
      <c r="A29" s="111" t="s">
        <v>4030</v>
      </c>
      <c r="B29" s="112">
        <f>COUNTIFS(Seeds!D:D,"=Pendiente de revisión",Seeds!Y:Y,"=Magnitudes y medida")+B30</f>
        <v>131</v>
      </c>
      <c r="C29" s="127">
        <f>B29/B35</f>
        <v>1</v>
      </c>
      <c r="D29" s="107"/>
      <c r="E29" s="114">
        <v>0.0</v>
      </c>
      <c r="F29" s="115">
        <f>E29/E35</f>
        <v>0</v>
      </c>
      <c r="G29" s="114"/>
      <c r="H29" s="115">
        <f>G29/G35</f>
        <v>0</v>
      </c>
      <c r="I29" s="114">
        <v>0.0</v>
      </c>
      <c r="J29" s="115">
        <f>I29/I35</f>
        <v>0</v>
      </c>
      <c r="K29" s="114">
        <v>3.0</v>
      </c>
      <c r="L29" s="115">
        <f>K29/K35</f>
        <v>0.02290076336</v>
      </c>
      <c r="M29" s="114">
        <v>3.0</v>
      </c>
      <c r="N29" s="115">
        <f>M29/M35</f>
        <v>0.02290076336</v>
      </c>
      <c r="O29" s="114">
        <v>3.0</v>
      </c>
      <c r="P29" s="115">
        <f>O29/O35</f>
        <v>0.02290076336</v>
      </c>
      <c r="Q29" s="114">
        <v>14.0</v>
      </c>
      <c r="R29" s="115">
        <f>Q29/Q35</f>
        <v>0.106870229</v>
      </c>
      <c r="S29" s="114">
        <v>21.0</v>
      </c>
      <c r="T29" s="115">
        <f>S29/S35</f>
        <v>0.1603053435</v>
      </c>
      <c r="U29" s="114">
        <v>18.0</v>
      </c>
      <c r="V29" s="115">
        <f>U29/U35</f>
        <v>0.1374045802</v>
      </c>
      <c r="W29" s="114">
        <v>27.0</v>
      </c>
      <c r="X29" s="115">
        <f>W29/W35</f>
        <v>0.2061068702</v>
      </c>
      <c r="Y29" s="114">
        <v>27.0</v>
      </c>
      <c r="Z29" s="115">
        <f>Y29/Y35</f>
        <v>0.2061068702</v>
      </c>
      <c r="AA29" s="114">
        <v>45.0</v>
      </c>
      <c r="AB29" s="115">
        <f>AA29/AA35</f>
        <v>0.3435114504</v>
      </c>
      <c r="AC29" s="114">
        <v>45.0</v>
      </c>
      <c r="AD29" s="115">
        <f>AC29/AC35</f>
        <v>0.3435114504</v>
      </c>
      <c r="AE29" s="114">
        <v>45.0</v>
      </c>
      <c r="AF29" s="115">
        <f>AE29/AE35</f>
        <v>0.3435114504</v>
      </c>
      <c r="AG29" s="114">
        <v>45.0</v>
      </c>
      <c r="AH29" s="115">
        <f>AG29/AG35</f>
        <v>0.3435114504</v>
      </c>
      <c r="AI29" s="114">
        <v>52.0</v>
      </c>
      <c r="AJ29" s="115">
        <f>AI29/AI35</f>
        <v>0.3969465649</v>
      </c>
      <c r="AK29" s="114">
        <v>67.0</v>
      </c>
      <c r="AL29" s="115">
        <f>AK29/AK35</f>
        <v>0.5114503817</v>
      </c>
      <c r="AM29" s="114">
        <v>133.0</v>
      </c>
      <c r="AN29" s="115">
        <f>AM29/AM35</f>
        <v>1.015267176</v>
      </c>
      <c r="AO29" s="114"/>
      <c r="AP29" s="115">
        <f>AO29/AO35</f>
        <v>0</v>
      </c>
      <c r="AQ29" s="114"/>
      <c r="AR29" s="115">
        <f>AQ29/AQ35</f>
        <v>0</v>
      </c>
    </row>
    <row r="30">
      <c r="A30" s="116" t="s">
        <v>4031</v>
      </c>
      <c r="B30" s="112">
        <f>COUNTIFS(Seeds!D:D,"=Ortografía+cast",Seeds!Y:Y,"=Magnitudes y medida")+B31</f>
        <v>131</v>
      </c>
      <c r="C30" s="127">
        <f>B30/B35</f>
        <v>1</v>
      </c>
      <c r="D30" s="107"/>
      <c r="E30" s="114">
        <v>0.0</v>
      </c>
      <c r="F30" s="115">
        <f>E30/E35</f>
        <v>0</v>
      </c>
      <c r="G30" s="114"/>
      <c r="H30" s="115">
        <f>G30/G35</f>
        <v>0</v>
      </c>
      <c r="I30" s="114">
        <v>0.0</v>
      </c>
      <c r="J30" s="115">
        <f>I30/I35</f>
        <v>0</v>
      </c>
      <c r="K30" s="114">
        <v>0.0</v>
      </c>
      <c r="L30" s="115">
        <f>K30/K35</f>
        <v>0</v>
      </c>
      <c r="M30" s="114">
        <v>2.0</v>
      </c>
      <c r="N30" s="115">
        <f>M30/M35</f>
        <v>0.01526717557</v>
      </c>
      <c r="O30" s="114">
        <v>2.0</v>
      </c>
      <c r="P30" s="115">
        <f>O30/O35</f>
        <v>0.01526717557</v>
      </c>
      <c r="Q30" s="114">
        <v>2.0</v>
      </c>
      <c r="R30" s="115">
        <f>Q30/Q35</f>
        <v>0.01526717557</v>
      </c>
      <c r="S30" s="114">
        <v>13.0</v>
      </c>
      <c r="T30" s="115">
        <f>S30/S35</f>
        <v>0.09923664122</v>
      </c>
      <c r="U30" s="114">
        <v>15.0</v>
      </c>
      <c r="V30" s="115">
        <f>U30/U35</f>
        <v>0.1145038168</v>
      </c>
      <c r="W30" s="114">
        <v>24.0</v>
      </c>
      <c r="X30" s="115">
        <f>W30/W35</f>
        <v>0.1832061069</v>
      </c>
      <c r="Y30" s="114">
        <v>24.0</v>
      </c>
      <c r="Z30" s="115">
        <f>Y30/Y35</f>
        <v>0.1832061069</v>
      </c>
      <c r="AA30" s="114">
        <v>24.0</v>
      </c>
      <c r="AB30" s="115">
        <f>AA30/AA35</f>
        <v>0.1832061069</v>
      </c>
      <c r="AC30" s="114">
        <v>40.0</v>
      </c>
      <c r="AD30" s="115">
        <f>AC30/AC35</f>
        <v>0.3053435115</v>
      </c>
      <c r="AE30" s="114">
        <v>40.0</v>
      </c>
      <c r="AF30" s="115">
        <f>AE30/AE35</f>
        <v>0.3053435115</v>
      </c>
      <c r="AG30" s="114">
        <v>40.0</v>
      </c>
      <c r="AH30" s="115">
        <f>AG30/AG35</f>
        <v>0.3053435115</v>
      </c>
      <c r="AI30" s="114">
        <v>47.0</v>
      </c>
      <c r="AJ30" s="115">
        <f>AI30/AI35</f>
        <v>0.358778626</v>
      </c>
      <c r="AK30" s="114">
        <v>64.0</v>
      </c>
      <c r="AL30" s="115">
        <f>AK30/AK35</f>
        <v>0.4885496183</v>
      </c>
      <c r="AM30" s="114">
        <v>133.0</v>
      </c>
      <c r="AN30" s="115">
        <f>AM30/AM35</f>
        <v>1.015267176</v>
      </c>
      <c r="AO30" s="114"/>
      <c r="AP30" s="115">
        <f>AO30/AO35</f>
        <v>0</v>
      </c>
      <c r="AQ30" s="114"/>
      <c r="AR30" s="115">
        <f>AQ30/AQ35</f>
        <v>0</v>
      </c>
    </row>
    <row r="31">
      <c r="A31" s="111" t="s">
        <v>4032</v>
      </c>
      <c r="B31" s="112">
        <f>COUNTIFS(Seeds!D:D,"=JSON sin imagen",Seeds!Y:Y,"=Magnitudes y medida")+B32</f>
        <v>131</v>
      </c>
      <c r="C31" s="127">
        <f>B31/B35</f>
        <v>1</v>
      </c>
      <c r="D31" s="107"/>
      <c r="E31" s="114">
        <v>0.0</v>
      </c>
      <c r="F31" s="115">
        <f>E31/E35</f>
        <v>0</v>
      </c>
      <c r="G31" s="114"/>
      <c r="H31" s="115">
        <f>G31/G35</f>
        <v>0</v>
      </c>
      <c r="I31" s="114">
        <v>0.0</v>
      </c>
      <c r="J31" s="115">
        <f>I31/I35</f>
        <v>0</v>
      </c>
      <c r="K31" s="114">
        <v>0.0</v>
      </c>
      <c r="L31" s="115">
        <f>K31/K35</f>
        <v>0</v>
      </c>
      <c r="M31" s="114">
        <v>0.0</v>
      </c>
      <c r="N31" s="115">
        <f>M31/M35</f>
        <v>0</v>
      </c>
      <c r="O31" s="114">
        <v>0.0</v>
      </c>
      <c r="P31" s="115">
        <f>O31/O35</f>
        <v>0</v>
      </c>
      <c r="Q31" s="114">
        <v>0.0</v>
      </c>
      <c r="R31" s="115">
        <f>Q31/Q35</f>
        <v>0</v>
      </c>
      <c r="S31" s="114">
        <v>0.0</v>
      </c>
      <c r="T31" s="115">
        <f>S31/S35</f>
        <v>0</v>
      </c>
      <c r="U31" s="114">
        <v>15.0</v>
      </c>
      <c r="V31" s="115">
        <f>U31/U35</f>
        <v>0.1145038168</v>
      </c>
      <c r="W31" s="114">
        <v>15.0</v>
      </c>
      <c r="X31" s="115">
        <f>W31/W35</f>
        <v>0.1145038168</v>
      </c>
      <c r="Y31" s="114">
        <v>24.0</v>
      </c>
      <c r="Z31" s="115">
        <f>Y31/Y35</f>
        <v>0.1832061069</v>
      </c>
      <c r="AA31" s="114">
        <v>24.0</v>
      </c>
      <c r="AB31" s="115">
        <f>AA31/AA35</f>
        <v>0.1832061069</v>
      </c>
      <c r="AC31" s="114">
        <v>40.0</v>
      </c>
      <c r="AD31" s="115">
        <f>AC31/AC35</f>
        <v>0.3053435115</v>
      </c>
      <c r="AE31" s="114">
        <v>40.0</v>
      </c>
      <c r="AF31" s="115">
        <f>AE31/AE35</f>
        <v>0.3053435115</v>
      </c>
      <c r="AG31" s="114">
        <v>40.0</v>
      </c>
      <c r="AH31" s="115">
        <f>AG31/AG35</f>
        <v>0.3053435115</v>
      </c>
      <c r="AI31" s="114">
        <v>40.0</v>
      </c>
      <c r="AJ31" s="115">
        <f>AI31/AI35</f>
        <v>0.3053435115</v>
      </c>
      <c r="AK31" s="114">
        <v>51.0</v>
      </c>
      <c r="AL31" s="115">
        <f>AK31/AK35</f>
        <v>0.3893129771</v>
      </c>
      <c r="AM31" s="114">
        <v>133.0</v>
      </c>
      <c r="AN31" s="115">
        <f>AM31/AM35</f>
        <v>1.015267176</v>
      </c>
      <c r="AO31" s="114"/>
      <c r="AP31" s="115">
        <f>AO31/AO35</f>
        <v>0</v>
      </c>
      <c r="AQ31" s="114"/>
      <c r="AR31" s="115">
        <f>AQ31/AQ35</f>
        <v>0</v>
      </c>
    </row>
    <row r="32">
      <c r="A32" s="111" t="s">
        <v>4033</v>
      </c>
      <c r="B32" s="112">
        <f>COUNTIFS(Seeds!D:D,"=JSON con imagen",Seeds!Y:Y,"=Magnitudes y medida")+B33</f>
        <v>131</v>
      </c>
      <c r="C32" s="127">
        <f>B32/B35</f>
        <v>1</v>
      </c>
      <c r="D32" s="107"/>
      <c r="E32" s="114">
        <v>0.0</v>
      </c>
      <c r="F32" s="115">
        <f>E32/E35</f>
        <v>0</v>
      </c>
      <c r="G32" s="114"/>
      <c r="H32" s="115">
        <f>G32/G35</f>
        <v>0</v>
      </c>
      <c r="I32" s="114">
        <v>0.0</v>
      </c>
      <c r="J32" s="115">
        <f>I32/I35</f>
        <v>0</v>
      </c>
      <c r="K32" s="114">
        <v>0.0</v>
      </c>
      <c r="L32" s="115">
        <f>K32/K35</f>
        <v>0</v>
      </c>
      <c r="M32" s="114">
        <v>0.0</v>
      </c>
      <c r="N32" s="115">
        <f>M32/M35</f>
        <v>0</v>
      </c>
      <c r="O32" s="114">
        <v>0.0</v>
      </c>
      <c r="P32" s="115">
        <f>O32/O35</f>
        <v>0</v>
      </c>
      <c r="Q32" s="114">
        <v>0.0</v>
      </c>
      <c r="R32" s="115">
        <f>Q32/Q35</f>
        <v>0</v>
      </c>
      <c r="S32" s="114">
        <v>0.0</v>
      </c>
      <c r="T32" s="115">
        <f>S32/S35</f>
        <v>0</v>
      </c>
      <c r="U32" s="114">
        <v>2.0</v>
      </c>
      <c r="V32" s="115">
        <f>U32/U35</f>
        <v>0.01526717557</v>
      </c>
      <c r="W32" s="114">
        <v>2.0</v>
      </c>
      <c r="X32" s="115">
        <f>W32/W35</f>
        <v>0.01526717557</v>
      </c>
      <c r="Y32" s="114">
        <v>10.0</v>
      </c>
      <c r="Z32" s="115">
        <f>Y32/Y35</f>
        <v>0.07633587786</v>
      </c>
      <c r="AA32" s="114">
        <v>10.0</v>
      </c>
      <c r="AB32" s="115">
        <f>AA32/AA35</f>
        <v>0.07633587786</v>
      </c>
      <c r="AC32" s="114">
        <v>32.0</v>
      </c>
      <c r="AD32" s="115">
        <f>AC32/AC35</f>
        <v>0.2442748092</v>
      </c>
      <c r="AE32" s="114">
        <v>32.0</v>
      </c>
      <c r="AF32" s="115">
        <f>AE32/AE35</f>
        <v>0.2442748092</v>
      </c>
      <c r="AG32" s="114">
        <v>39.0</v>
      </c>
      <c r="AH32" s="115">
        <f>AG32/AG35</f>
        <v>0.2977099237</v>
      </c>
      <c r="AI32" s="114">
        <v>39.0</v>
      </c>
      <c r="AJ32" s="115">
        <f>AI32/AI35</f>
        <v>0.2977099237</v>
      </c>
      <c r="AK32" s="114">
        <v>51.0</v>
      </c>
      <c r="AL32" s="115">
        <f>AK32/AK35</f>
        <v>0.3893129771</v>
      </c>
      <c r="AM32" s="114">
        <v>133.0</v>
      </c>
      <c r="AN32" s="115">
        <f>AM32/AM35</f>
        <v>1.015267176</v>
      </c>
      <c r="AO32" s="114"/>
      <c r="AP32" s="115">
        <f>AO32/AO35</f>
        <v>0</v>
      </c>
      <c r="AQ32" s="114"/>
      <c r="AR32" s="115">
        <f>AQ32/AQ35</f>
        <v>0</v>
      </c>
    </row>
    <row r="33">
      <c r="A33" s="111" t="s">
        <v>35</v>
      </c>
      <c r="B33" s="128">
        <f>COUNTIFS(Seeds!D:D,"=JSON revisado",Seeds!Y:Y,"=Magnitudes y medida")</f>
        <v>131</v>
      </c>
      <c r="C33" s="127">
        <f>B33/B35</f>
        <v>1</v>
      </c>
      <c r="D33" s="107"/>
      <c r="E33" s="114">
        <v>0.0</v>
      </c>
      <c r="F33" s="115">
        <f>E33/E35</f>
        <v>0</v>
      </c>
      <c r="G33" s="114"/>
      <c r="H33" s="115">
        <f>G33/G35</f>
        <v>0</v>
      </c>
      <c r="I33" s="114">
        <v>0.0</v>
      </c>
      <c r="J33" s="115">
        <f>I33/I35</f>
        <v>0</v>
      </c>
      <c r="K33" s="114">
        <v>0.0</v>
      </c>
      <c r="L33" s="115">
        <f>K33/K35</f>
        <v>0</v>
      </c>
      <c r="M33" s="114">
        <v>0.0</v>
      </c>
      <c r="N33" s="115">
        <f>M33/M35</f>
        <v>0</v>
      </c>
      <c r="O33" s="114">
        <v>0.0</v>
      </c>
      <c r="P33" s="115">
        <f>O33/O35</f>
        <v>0</v>
      </c>
      <c r="Q33" s="114">
        <v>0.0</v>
      </c>
      <c r="R33" s="115">
        <f>Q33/Q35</f>
        <v>0</v>
      </c>
      <c r="S33" s="114">
        <v>0.0</v>
      </c>
      <c r="T33" s="115">
        <f>S33/S35</f>
        <v>0</v>
      </c>
      <c r="U33" s="114">
        <v>0.0</v>
      </c>
      <c r="V33" s="115">
        <f>U33/U35</f>
        <v>0</v>
      </c>
      <c r="W33" s="114">
        <v>2.0</v>
      </c>
      <c r="X33" s="115">
        <f>W33/W35</f>
        <v>0.01526717557</v>
      </c>
      <c r="Y33" s="114">
        <v>10.0</v>
      </c>
      <c r="Z33" s="115">
        <f>Y33/Y35</f>
        <v>0.07633587786</v>
      </c>
      <c r="AA33" s="114">
        <v>10.0</v>
      </c>
      <c r="AB33" s="115">
        <f>AA33/AA35</f>
        <v>0.07633587786</v>
      </c>
      <c r="AC33" s="114">
        <v>10.0</v>
      </c>
      <c r="AD33" s="115">
        <f>AC33/AC35</f>
        <v>0.07633587786</v>
      </c>
      <c r="AE33" s="114">
        <v>10.0</v>
      </c>
      <c r="AF33" s="115">
        <f>AE33/AE35</f>
        <v>0.07633587786</v>
      </c>
      <c r="AG33" s="114">
        <v>39.0</v>
      </c>
      <c r="AH33" s="115">
        <f>AG33/AG35</f>
        <v>0.2977099237</v>
      </c>
      <c r="AI33" s="114">
        <v>39.0</v>
      </c>
      <c r="AJ33" s="115">
        <f>AI33/AI35</f>
        <v>0.2977099237</v>
      </c>
      <c r="AK33" s="114">
        <v>44.0</v>
      </c>
      <c r="AL33" s="115">
        <f>AK33/AK35</f>
        <v>0.3358778626</v>
      </c>
      <c r="AM33" s="114">
        <v>132.0</v>
      </c>
      <c r="AN33" s="115">
        <f>AM33/AM35</f>
        <v>1.007633588</v>
      </c>
      <c r="AO33" s="114"/>
      <c r="AP33" s="115">
        <f>AO33/AO35</f>
        <v>0</v>
      </c>
      <c r="AQ33" s="114"/>
      <c r="AR33" s="115">
        <f>AQ33/AQ35</f>
        <v>0</v>
      </c>
    </row>
    <row r="34">
      <c r="A34" s="116" t="s">
        <v>4034</v>
      </c>
      <c r="B34" s="112">
        <f>COUNTIFS(Seeds!E:E,"=Sí",Seeds!Y:Y,"=Magnitudes y medida")</f>
        <v>0</v>
      </c>
      <c r="C34" s="127">
        <f>B34/B35</f>
        <v>0</v>
      </c>
      <c r="D34" s="107"/>
      <c r="E34" s="114">
        <v>0.0</v>
      </c>
      <c r="F34" s="115">
        <f>E34/E35</f>
        <v>0</v>
      </c>
      <c r="G34" s="114"/>
      <c r="H34" s="115">
        <f>G34/G35</f>
        <v>0</v>
      </c>
      <c r="I34" s="114">
        <v>0.0</v>
      </c>
      <c r="J34" s="115">
        <f>I34/I35</f>
        <v>0</v>
      </c>
      <c r="K34" s="114">
        <v>0.0</v>
      </c>
      <c r="L34" s="115">
        <f>K34/K35</f>
        <v>0</v>
      </c>
      <c r="M34" s="114">
        <v>0.0</v>
      </c>
      <c r="N34" s="115">
        <f>M34/M35</f>
        <v>0</v>
      </c>
      <c r="O34" s="114">
        <v>0.0</v>
      </c>
      <c r="P34" s="115">
        <f>O34/O35</f>
        <v>0</v>
      </c>
      <c r="Q34" s="114">
        <v>0.0</v>
      </c>
      <c r="R34" s="115">
        <f>Q34/Q35</f>
        <v>0</v>
      </c>
      <c r="S34" s="114">
        <v>0.0</v>
      </c>
      <c r="T34" s="115">
        <f>S34/S35</f>
        <v>0</v>
      </c>
      <c r="U34" s="114">
        <v>0.0</v>
      </c>
      <c r="V34" s="115">
        <f>U34/U35</f>
        <v>0</v>
      </c>
      <c r="W34" s="114">
        <v>0.0</v>
      </c>
      <c r="X34" s="115">
        <f>W34/W35</f>
        <v>0</v>
      </c>
      <c r="Y34" s="114">
        <v>0.0</v>
      </c>
      <c r="Z34" s="115">
        <f>Y34/Y35</f>
        <v>0</v>
      </c>
      <c r="AA34" s="114">
        <v>0.0</v>
      </c>
      <c r="AB34" s="115">
        <f>AA34/AA35</f>
        <v>0</v>
      </c>
      <c r="AC34" s="114">
        <v>0.0</v>
      </c>
      <c r="AD34" s="115">
        <f>AC34/AC35</f>
        <v>0</v>
      </c>
      <c r="AE34" s="114">
        <v>0.0</v>
      </c>
      <c r="AF34" s="115">
        <f>AE34/AE35</f>
        <v>0</v>
      </c>
      <c r="AG34" s="114">
        <v>0.0</v>
      </c>
      <c r="AH34" s="115">
        <f>AG34/AG35</f>
        <v>0</v>
      </c>
      <c r="AI34" s="114">
        <v>0.0</v>
      </c>
      <c r="AJ34" s="115">
        <f>AI34/AI35</f>
        <v>0</v>
      </c>
      <c r="AK34" s="114">
        <v>0.0</v>
      </c>
      <c r="AL34" s="115">
        <f>AK34/AK35</f>
        <v>0</v>
      </c>
      <c r="AM34" s="114">
        <v>0.0</v>
      </c>
      <c r="AN34" s="115">
        <f>AM34/AM35</f>
        <v>0</v>
      </c>
      <c r="AO34" s="114"/>
      <c r="AP34" s="115">
        <f>AO34/AO35</f>
        <v>0</v>
      </c>
      <c r="AQ34" s="114"/>
      <c r="AR34" s="115">
        <f>AQ34/AQ35</f>
        <v>0</v>
      </c>
    </row>
    <row r="35">
      <c r="A35" s="116" t="s">
        <v>341</v>
      </c>
      <c r="B35" s="112">
        <f>COUNTIFS(Seeds!Y:Y,"=Magnitudes y medida")-COUNTIFS(Seeds!Y:Y,"=Magnitudes y medida",Seeds!D:D,"=No hacer")</f>
        <v>131</v>
      </c>
      <c r="C35" s="119">
        <f>SUM(C29:C33)/5</f>
        <v>1</v>
      </c>
      <c r="D35" s="107"/>
      <c r="E35" s="135">
        <f>B35</f>
        <v>131</v>
      </c>
      <c r="F35" s="129"/>
      <c r="G35" s="135">
        <f>B35</f>
        <v>131</v>
      </c>
      <c r="H35" s="129"/>
      <c r="I35" s="135">
        <f>B35</f>
        <v>131</v>
      </c>
      <c r="J35" s="129"/>
      <c r="K35" s="135">
        <f>B35</f>
        <v>131</v>
      </c>
      <c r="L35" s="121">
        <f>SUM(L29:L33)/5</f>
        <v>0.004580152672</v>
      </c>
      <c r="M35" s="135">
        <f>B35</f>
        <v>131</v>
      </c>
      <c r="N35" s="136"/>
      <c r="O35" s="135">
        <f>B35</f>
        <v>131</v>
      </c>
      <c r="P35" s="129"/>
      <c r="Q35" s="135">
        <f>B35</f>
        <v>131</v>
      </c>
      <c r="R35" s="129"/>
      <c r="S35" s="135">
        <f>B35</f>
        <v>131</v>
      </c>
      <c r="T35" s="129"/>
      <c r="U35" s="135">
        <f>B35</f>
        <v>131</v>
      </c>
      <c r="V35" s="130"/>
      <c r="W35" s="135">
        <f>B35</f>
        <v>131</v>
      </c>
      <c r="X35" s="130"/>
      <c r="Y35" s="135">
        <f>B35</f>
        <v>131</v>
      </c>
      <c r="Z35" s="130"/>
      <c r="AA35" s="120">
        <f>B35</f>
        <v>131</v>
      </c>
      <c r="AB35" s="121">
        <f>SUM(AB29:AB33)/5</f>
        <v>0.172519084</v>
      </c>
      <c r="AC35" s="120">
        <f>B35</f>
        <v>131</v>
      </c>
      <c r="AD35" s="121">
        <f>SUM(AD29:AD33)/5</f>
        <v>0.2549618321</v>
      </c>
      <c r="AE35" s="120">
        <f>B35</f>
        <v>131</v>
      </c>
      <c r="AF35" s="121">
        <f>SUM(AF29:AF33)/5</f>
        <v>0.2549618321</v>
      </c>
      <c r="AG35" s="120">
        <f>B35</f>
        <v>131</v>
      </c>
      <c r="AH35" s="121">
        <f>SUM(AH29:AH33)/5</f>
        <v>0.3099236641</v>
      </c>
      <c r="AI35" s="120">
        <f>B35</f>
        <v>131</v>
      </c>
      <c r="AJ35" s="121">
        <f>SUM(AJ29:AJ33)/5</f>
        <v>0.3312977099</v>
      </c>
      <c r="AK35" s="120">
        <f>B35</f>
        <v>131</v>
      </c>
      <c r="AL35" s="121">
        <f>SUM(AL29:AL33)/5</f>
        <v>0.4229007634</v>
      </c>
      <c r="AM35" s="120">
        <f>B35</f>
        <v>131</v>
      </c>
      <c r="AN35" s="121">
        <f>SUM(AN29:AN33)/5</f>
        <v>1.013740458</v>
      </c>
      <c r="AO35" s="120">
        <f>B35</f>
        <v>131</v>
      </c>
      <c r="AP35" s="121">
        <f>SUM(AP29:AP33)/5</f>
        <v>0</v>
      </c>
      <c r="AQ35" s="120">
        <f>B35</f>
        <v>131</v>
      </c>
      <c r="AR35" s="121">
        <f>SUM(AR29:AR33)/5</f>
        <v>0</v>
      </c>
    </row>
    <row r="36">
      <c r="A36" s="122"/>
      <c r="B36" s="107"/>
      <c r="C36" s="131"/>
      <c r="D36" s="107"/>
      <c r="E36" s="122"/>
      <c r="F36" s="132"/>
      <c r="G36" s="122"/>
      <c r="H36" s="132"/>
      <c r="I36" s="122"/>
      <c r="J36" s="132"/>
      <c r="K36" s="122"/>
      <c r="L36" s="132"/>
      <c r="M36" s="122"/>
      <c r="N36" s="132"/>
      <c r="O36" s="122"/>
      <c r="P36" s="132"/>
      <c r="Q36" s="122"/>
      <c r="R36" s="132"/>
      <c r="S36" s="122"/>
      <c r="T36" s="132"/>
      <c r="U36" s="122"/>
      <c r="V36" s="133"/>
      <c r="W36" s="122"/>
      <c r="X36" s="133"/>
      <c r="Y36" s="134"/>
      <c r="Z36" s="133"/>
      <c r="AA36" s="122"/>
      <c r="AB36" s="133"/>
      <c r="AC36" s="122"/>
      <c r="AD36" s="133"/>
      <c r="AE36" s="132"/>
      <c r="AF36" s="133"/>
      <c r="AG36" s="132"/>
      <c r="AH36" s="133"/>
      <c r="AI36" s="132"/>
      <c r="AJ36" s="133"/>
      <c r="AK36" s="122"/>
      <c r="AL36" s="133"/>
      <c r="AM36" s="132"/>
      <c r="AN36" s="133"/>
      <c r="AO36" s="132"/>
      <c r="AP36" s="133"/>
      <c r="AQ36" s="132"/>
      <c r="AR36" s="133"/>
    </row>
    <row r="37">
      <c r="A37" s="126" t="s">
        <v>3082</v>
      </c>
      <c r="B37" s="105"/>
      <c r="C37" s="106"/>
      <c r="D37" s="107"/>
      <c r="E37" s="108">
        <v>44757.0</v>
      </c>
      <c r="G37" s="109">
        <v>44764.0</v>
      </c>
      <c r="H37" s="106"/>
      <c r="I37" s="109">
        <v>44771.0</v>
      </c>
      <c r="J37" s="106"/>
      <c r="K37" s="109">
        <v>44778.0</v>
      </c>
      <c r="L37" s="106"/>
      <c r="M37" s="109">
        <v>44785.0</v>
      </c>
      <c r="N37" s="106"/>
      <c r="O37" s="109">
        <v>44792.0</v>
      </c>
      <c r="P37" s="106"/>
      <c r="Q37" s="109">
        <v>44799.0</v>
      </c>
      <c r="R37" s="106"/>
      <c r="S37" s="109">
        <v>44806.0</v>
      </c>
      <c r="T37" s="106"/>
      <c r="U37" s="109">
        <v>44813.0</v>
      </c>
      <c r="V37" s="106"/>
      <c r="W37" s="109">
        <v>44820.0</v>
      </c>
      <c r="X37" s="106"/>
      <c r="Y37" s="109">
        <v>44827.0</v>
      </c>
      <c r="Z37" s="106"/>
      <c r="AA37" s="109">
        <v>44834.0</v>
      </c>
      <c r="AB37" s="106"/>
      <c r="AC37" s="109">
        <v>44841.0</v>
      </c>
      <c r="AD37" s="106"/>
      <c r="AE37" s="110">
        <v>44848.0</v>
      </c>
      <c r="AF37" s="106"/>
      <c r="AG37" s="110">
        <v>44855.0</v>
      </c>
      <c r="AH37" s="106"/>
      <c r="AI37" s="110">
        <v>44862.0</v>
      </c>
      <c r="AJ37" s="106"/>
      <c r="AK37" s="110">
        <v>44869.0</v>
      </c>
      <c r="AL37" s="106"/>
      <c r="AM37" s="110">
        <v>44876.0</v>
      </c>
      <c r="AN37" s="106"/>
      <c r="AO37" s="137"/>
      <c r="AQ37" s="137"/>
    </row>
    <row r="38">
      <c r="A38" s="111" t="s">
        <v>4030</v>
      </c>
      <c r="B38" s="112">
        <f>COUNTIFS(Seeds!D:D,"=Pendiente de revisión",Seeds!Y:Y,"=Estadística y probabilidad")+B39</f>
        <v>53</v>
      </c>
      <c r="C38" s="127">
        <f>B38/B44</f>
        <v>1</v>
      </c>
      <c r="D38" s="107"/>
      <c r="E38" s="114">
        <v>0.0</v>
      </c>
      <c r="F38" s="115">
        <f>E38/E44</f>
        <v>0</v>
      </c>
      <c r="G38" s="114"/>
      <c r="H38" s="115">
        <f>G38/G44</f>
        <v>0</v>
      </c>
      <c r="I38" s="114">
        <v>0.0</v>
      </c>
      <c r="J38" s="115">
        <f>I38/I44</f>
        <v>0</v>
      </c>
      <c r="K38" s="114">
        <v>0.0</v>
      </c>
      <c r="L38" s="115">
        <f>K38/K44</f>
        <v>0</v>
      </c>
      <c r="M38" s="114">
        <v>0.0</v>
      </c>
      <c r="N38" s="115">
        <f>M38/M44</f>
        <v>0</v>
      </c>
      <c r="O38" s="114">
        <v>0.0</v>
      </c>
      <c r="P38" s="115">
        <f>O38/O44</f>
        <v>0</v>
      </c>
      <c r="Q38" s="114">
        <v>0.0</v>
      </c>
      <c r="R38" s="115">
        <f>Q38/Q44</f>
        <v>0</v>
      </c>
      <c r="S38" s="114">
        <v>0.0</v>
      </c>
      <c r="T38" s="115">
        <f>S38/S44</f>
        <v>0</v>
      </c>
      <c r="U38" s="114">
        <v>0.0</v>
      </c>
      <c r="V38" s="115">
        <f>U38/U44</f>
        <v>0</v>
      </c>
      <c r="W38" s="114">
        <v>11.0</v>
      </c>
      <c r="X38" s="115">
        <f>W38/W44</f>
        <v>0.2075471698</v>
      </c>
      <c r="Y38" s="114">
        <v>33.0</v>
      </c>
      <c r="Z38" s="115">
        <f>Y38/Y44</f>
        <v>0.6226415094</v>
      </c>
      <c r="AA38" s="114">
        <v>47.0</v>
      </c>
      <c r="AB38" s="115">
        <f>AA38/AA44</f>
        <v>0.8867924528</v>
      </c>
      <c r="AC38" s="114">
        <v>47.0</v>
      </c>
      <c r="AD38" s="115">
        <f>AC38/AC44</f>
        <v>0.8867924528</v>
      </c>
      <c r="AE38" s="114">
        <v>47.0</v>
      </c>
      <c r="AF38" s="115">
        <f>AE38/AE44</f>
        <v>0.8867924528</v>
      </c>
      <c r="AG38" s="114">
        <v>47.0</v>
      </c>
      <c r="AH38" s="115">
        <f>AG38/AG44</f>
        <v>0.8867924528</v>
      </c>
      <c r="AI38" s="114">
        <v>47.0</v>
      </c>
      <c r="AJ38" s="115">
        <f>AI38/AI44</f>
        <v>0.8867924528</v>
      </c>
      <c r="AK38" s="114">
        <v>47.0</v>
      </c>
      <c r="AL38" s="115">
        <f>AK38/AK44</f>
        <v>0.8867924528</v>
      </c>
      <c r="AM38" s="114">
        <v>47.0</v>
      </c>
      <c r="AN38" s="115">
        <f>AM38/AM44</f>
        <v>0.8867924528</v>
      </c>
      <c r="AO38" s="138"/>
      <c r="AP38" s="139"/>
      <c r="AQ38" s="138"/>
      <c r="AR38" s="139"/>
    </row>
    <row r="39">
      <c r="A39" s="116" t="s">
        <v>4031</v>
      </c>
      <c r="B39" s="112">
        <f>COUNTIFS(Seeds!D:D,"=Ortografía+cast",Seeds!Y:Y,"=Estadística y probabilidad")+B40</f>
        <v>53</v>
      </c>
      <c r="C39" s="127">
        <f>B39/B44</f>
        <v>1</v>
      </c>
      <c r="D39" s="107"/>
      <c r="E39" s="114">
        <v>0.0</v>
      </c>
      <c r="F39" s="115">
        <f>E39/E44</f>
        <v>0</v>
      </c>
      <c r="G39" s="114"/>
      <c r="H39" s="115">
        <f>G39/G44</f>
        <v>0</v>
      </c>
      <c r="I39" s="114">
        <v>0.0</v>
      </c>
      <c r="J39" s="115">
        <f>I39/I44</f>
        <v>0</v>
      </c>
      <c r="K39" s="114">
        <v>0.0</v>
      </c>
      <c r="L39" s="115">
        <f>K39/K44</f>
        <v>0</v>
      </c>
      <c r="M39" s="114">
        <v>0.0</v>
      </c>
      <c r="N39" s="115">
        <f>M39/M44</f>
        <v>0</v>
      </c>
      <c r="O39" s="114">
        <v>0.0</v>
      </c>
      <c r="P39" s="115">
        <f>O39/O44</f>
        <v>0</v>
      </c>
      <c r="Q39" s="114">
        <v>0.0</v>
      </c>
      <c r="R39" s="115">
        <f>Q39/Q44</f>
        <v>0</v>
      </c>
      <c r="S39" s="114">
        <v>0.0</v>
      </c>
      <c r="T39" s="115">
        <f>S39/S44</f>
        <v>0</v>
      </c>
      <c r="U39" s="114">
        <v>0.0</v>
      </c>
      <c r="V39" s="115">
        <f>U39/U44</f>
        <v>0</v>
      </c>
      <c r="W39" s="114">
        <v>11.0</v>
      </c>
      <c r="X39" s="115">
        <f>W39/W44</f>
        <v>0.2075471698</v>
      </c>
      <c r="Y39" s="114">
        <v>11.0</v>
      </c>
      <c r="Z39" s="115">
        <f>Y39/Y44</f>
        <v>0.2075471698</v>
      </c>
      <c r="AA39" s="114">
        <v>35.0</v>
      </c>
      <c r="AB39" s="115">
        <f>AA39/AA44</f>
        <v>0.6603773585</v>
      </c>
      <c r="AC39" s="114">
        <v>71.0</v>
      </c>
      <c r="AD39" s="115">
        <f>AC39/AC44</f>
        <v>1.339622642</v>
      </c>
      <c r="AE39" s="114">
        <v>41.0</v>
      </c>
      <c r="AF39" s="115">
        <f>AE39/AE44</f>
        <v>0.7735849057</v>
      </c>
      <c r="AG39" s="114">
        <v>41.0</v>
      </c>
      <c r="AH39" s="115">
        <f>AG39/AG44</f>
        <v>0.7735849057</v>
      </c>
      <c r="AI39" s="114">
        <v>41.0</v>
      </c>
      <c r="AJ39" s="115">
        <f>AI39/AI44</f>
        <v>0.7735849057</v>
      </c>
      <c r="AK39" s="114">
        <v>41.0</v>
      </c>
      <c r="AL39" s="115">
        <f>AK39/AK44</f>
        <v>0.7735849057</v>
      </c>
      <c r="AM39" s="114">
        <v>47.0</v>
      </c>
      <c r="AN39" s="115">
        <f>AM39/AM44</f>
        <v>0.8867924528</v>
      </c>
      <c r="AO39" s="138"/>
      <c r="AP39" s="139"/>
      <c r="AQ39" s="138"/>
      <c r="AR39" s="139"/>
    </row>
    <row r="40">
      <c r="A40" s="111" t="s">
        <v>4032</v>
      </c>
      <c r="B40" s="112">
        <f>COUNTIFS(Seeds!D:D,"=JSON sin imagen",Seeds!Y:Y,"=Estadística y probabilidad")+B41</f>
        <v>53</v>
      </c>
      <c r="C40" s="127">
        <f>B40/B44</f>
        <v>1</v>
      </c>
      <c r="D40" s="107"/>
      <c r="E40" s="114">
        <v>0.0</v>
      </c>
      <c r="F40" s="115">
        <f>E40/E44</f>
        <v>0</v>
      </c>
      <c r="G40" s="114"/>
      <c r="H40" s="115">
        <f>G40/G44</f>
        <v>0</v>
      </c>
      <c r="I40" s="114">
        <v>0.0</v>
      </c>
      <c r="J40" s="115">
        <f>I40/I44</f>
        <v>0</v>
      </c>
      <c r="K40" s="114">
        <v>0.0</v>
      </c>
      <c r="L40" s="115">
        <f>K40/K44</f>
        <v>0</v>
      </c>
      <c r="M40" s="114">
        <v>0.0</v>
      </c>
      <c r="N40" s="115">
        <f>M40/M44</f>
        <v>0</v>
      </c>
      <c r="O40" s="114">
        <v>0.0</v>
      </c>
      <c r="P40" s="115">
        <f>O40/O44</f>
        <v>0</v>
      </c>
      <c r="Q40" s="114">
        <v>0.0</v>
      </c>
      <c r="R40" s="115">
        <f>Q40/Q44</f>
        <v>0</v>
      </c>
      <c r="S40" s="114">
        <v>0.0</v>
      </c>
      <c r="T40" s="115">
        <f>S40/S44</f>
        <v>0</v>
      </c>
      <c r="U40" s="114">
        <v>0.0</v>
      </c>
      <c r="V40" s="115">
        <f>U40/U44</f>
        <v>0</v>
      </c>
      <c r="W40" s="114">
        <v>0.0</v>
      </c>
      <c r="X40" s="115">
        <f>W40/W44</f>
        <v>0</v>
      </c>
      <c r="Y40" s="114">
        <v>11.0</v>
      </c>
      <c r="Z40" s="115">
        <f>Y40/Y44</f>
        <v>0.2075471698</v>
      </c>
      <c r="AA40" s="114">
        <v>20.0</v>
      </c>
      <c r="AB40" s="115">
        <f>AA40/AA44</f>
        <v>0.3773584906</v>
      </c>
      <c r="AC40" s="114">
        <v>35.0</v>
      </c>
      <c r="AD40" s="115">
        <f>AC40/AC44</f>
        <v>0.6603773585</v>
      </c>
      <c r="AE40" s="114">
        <v>35.0</v>
      </c>
      <c r="AF40" s="115">
        <f>AE40/AE44</f>
        <v>0.6603773585</v>
      </c>
      <c r="AG40" s="114">
        <v>35.0</v>
      </c>
      <c r="AH40" s="115">
        <f>AG40/AG44</f>
        <v>0.6603773585</v>
      </c>
      <c r="AI40" s="114">
        <v>41.0</v>
      </c>
      <c r="AJ40" s="115">
        <f>AI40/AI44</f>
        <v>0.7735849057</v>
      </c>
      <c r="AK40" s="114">
        <v>41.0</v>
      </c>
      <c r="AL40" s="115">
        <f>AK40/AK44</f>
        <v>0.7735849057</v>
      </c>
      <c r="AM40" s="114">
        <v>47.0</v>
      </c>
      <c r="AN40" s="115">
        <f>AM40/AM44</f>
        <v>0.8867924528</v>
      </c>
      <c r="AO40" s="138"/>
      <c r="AP40" s="139"/>
      <c r="AQ40" s="138"/>
      <c r="AR40" s="139"/>
    </row>
    <row r="41">
      <c r="A41" s="111" t="s">
        <v>4033</v>
      </c>
      <c r="B41" s="112">
        <f>COUNTIFS(Seeds!D:D,"=JSON con imagen",Seeds!Y:Y,"=Estadística y probabilidad")+B42</f>
        <v>53</v>
      </c>
      <c r="C41" s="127">
        <f>B41/B44</f>
        <v>1</v>
      </c>
      <c r="D41" s="107"/>
      <c r="E41" s="114">
        <v>0.0</v>
      </c>
      <c r="F41" s="115">
        <f>E41/E44</f>
        <v>0</v>
      </c>
      <c r="G41" s="114"/>
      <c r="H41" s="115">
        <f>G41/G44</f>
        <v>0</v>
      </c>
      <c r="I41" s="114">
        <v>0.0</v>
      </c>
      <c r="J41" s="115">
        <f>I41/I44</f>
        <v>0</v>
      </c>
      <c r="K41" s="114">
        <v>0.0</v>
      </c>
      <c r="L41" s="115">
        <f>K41/K44</f>
        <v>0</v>
      </c>
      <c r="M41" s="114">
        <v>0.0</v>
      </c>
      <c r="N41" s="115">
        <f>M41/M44</f>
        <v>0</v>
      </c>
      <c r="O41" s="114">
        <v>0.0</v>
      </c>
      <c r="P41" s="115">
        <f>O41/O44</f>
        <v>0</v>
      </c>
      <c r="Q41" s="114">
        <v>0.0</v>
      </c>
      <c r="R41" s="115">
        <f>Q41/Q44</f>
        <v>0</v>
      </c>
      <c r="S41" s="114">
        <v>0.0</v>
      </c>
      <c r="T41" s="115">
        <f>S41/S44</f>
        <v>0</v>
      </c>
      <c r="U41" s="114">
        <v>0.0</v>
      </c>
      <c r="V41" s="115">
        <f>U41/U44</f>
        <v>0</v>
      </c>
      <c r="W41" s="114">
        <v>0.0</v>
      </c>
      <c r="X41" s="115">
        <f>W41/W44</f>
        <v>0</v>
      </c>
      <c r="Y41" s="114">
        <v>8.0</v>
      </c>
      <c r="Z41" s="115">
        <f>Y41/Y44</f>
        <v>0.1509433962</v>
      </c>
      <c r="AA41" s="114">
        <v>17.0</v>
      </c>
      <c r="AB41" s="115">
        <f>AA41/AA44</f>
        <v>0.320754717</v>
      </c>
      <c r="AC41" s="114">
        <v>32.0</v>
      </c>
      <c r="AD41" s="115">
        <f>AC41/AC44</f>
        <v>0.6037735849</v>
      </c>
      <c r="AE41" s="114">
        <v>32.0</v>
      </c>
      <c r="AF41" s="115">
        <f>AE41/AE44</f>
        <v>0.6037735849</v>
      </c>
      <c r="AG41" s="114">
        <v>35.0</v>
      </c>
      <c r="AH41" s="115">
        <f>AG41/AG44</f>
        <v>0.6603773585</v>
      </c>
      <c r="AI41" s="114">
        <v>41.0</v>
      </c>
      <c r="AJ41" s="115">
        <f>AI41/AI44</f>
        <v>0.7735849057</v>
      </c>
      <c r="AK41" s="114">
        <v>41.0</v>
      </c>
      <c r="AL41" s="115">
        <f>AK41/AK44</f>
        <v>0.7735849057</v>
      </c>
      <c r="AM41" s="114">
        <v>47.0</v>
      </c>
      <c r="AN41" s="115">
        <f>AM41/AM44</f>
        <v>0.8867924528</v>
      </c>
      <c r="AO41" s="138"/>
      <c r="AP41" s="139"/>
      <c r="AQ41" s="138"/>
      <c r="AR41" s="139"/>
    </row>
    <row r="42">
      <c r="A42" s="111" t="s">
        <v>35</v>
      </c>
      <c r="B42" s="112">
        <f>COUNTIFS(Seeds!D:D,"=JSON revisado",Seeds!Y:Y,"=Estadística y probabilidad")</f>
        <v>53</v>
      </c>
      <c r="C42" s="127">
        <f>B42/B44</f>
        <v>1</v>
      </c>
      <c r="D42" s="107"/>
      <c r="E42" s="114">
        <v>0.0</v>
      </c>
      <c r="F42" s="115">
        <f>E42/E44</f>
        <v>0</v>
      </c>
      <c r="G42" s="114"/>
      <c r="H42" s="115">
        <f>G42/G44</f>
        <v>0</v>
      </c>
      <c r="I42" s="114">
        <v>0.0</v>
      </c>
      <c r="J42" s="115">
        <f>I42/I44</f>
        <v>0</v>
      </c>
      <c r="K42" s="114">
        <v>0.0</v>
      </c>
      <c r="L42" s="115">
        <f>K42/K44</f>
        <v>0</v>
      </c>
      <c r="M42" s="114">
        <v>0.0</v>
      </c>
      <c r="N42" s="115">
        <f>M42/M44</f>
        <v>0</v>
      </c>
      <c r="O42" s="114">
        <v>0.0</v>
      </c>
      <c r="P42" s="115">
        <f>O42/O44</f>
        <v>0</v>
      </c>
      <c r="Q42" s="114">
        <v>0.0</v>
      </c>
      <c r="R42" s="115">
        <f>Q42/Q44</f>
        <v>0</v>
      </c>
      <c r="S42" s="114">
        <v>0.0</v>
      </c>
      <c r="T42" s="115">
        <f>S42/S44</f>
        <v>0</v>
      </c>
      <c r="U42" s="114">
        <v>0.0</v>
      </c>
      <c r="V42" s="115">
        <f>U42/U44</f>
        <v>0</v>
      </c>
      <c r="W42" s="114">
        <v>0.0</v>
      </c>
      <c r="X42" s="115">
        <f>W42/W44</f>
        <v>0</v>
      </c>
      <c r="Y42" s="114">
        <v>8.0</v>
      </c>
      <c r="Z42" s="115">
        <f>Y42/Y44</f>
        <v>0.1509433962</v>
      </c>
      <c r="AA42" s="114">
        <v>8.0</v>
      </c>
      <c r="AB42" s="115">
        <f>AA42/AA44</f>
        <v>0.1509433962</v>
      </c>
      <c r="AC42" s="114">
        <v>17.0</v>
      </c>
      <c r="AD42" s="115">
        <f>AC42/AC44</f>
        <v>0.320754717</v>
      </c>
      <c r="AE42" s="114">
        <v>17.0</v>
      </c>
      <c r="AF42" s="115">
        <f>AE42/AE44</f>
        <v>0.320754717</v>
      </c>
      <c r="AG42" s="114">
        <v>35.0</v>
      </c>
      <c r="AH42" s="115">
        <f>AG42/AG44</f>
        <v>0.6603773585</v>
      </c>
      <c r="AI42" s="114">
        <v>41.0</v>
      </c>
      <c r="AJ42" s="115">
        <f>AI42/AI44</f>
        <v>0.7735849057</v>
      </c>
      <c r="AK42" s="114">
        <v>41.0</v>
      </c>
      <c r="AL42" s="115">
        <f>AK42/AK44</f>
        <v>0.7735849057</v>
      </c>
      <c r="AM42" s="114">
        <v>47.0</v>
      </c>
      <c r="AN42" s="115">
        <f>AM42/AM44</f>
        <v>0.8867924528</v>
      </c>
      <c r="AO42" s="138"/>
      <c r="AP42" s="139"/>
      <c r="AQ42" s="138"/>
      <c r="AR42" s="139"/>
    </row>
    <row r="43">
      <c r="A43" s="118" t="s">
        <v>4034</v>
      </c>
      <c r="B43" s="112">
        <f>COUNTIFS(Seeds!E:E,"=Sí",Seeds!Y:Y,"=Estadística y probabilidad")</f>
        <v>0</v>
      </c>
      <c r="C43" s="127">
        <f>B43/B44</f>
        <v>0</v>
      </c>
      <c r="D43" s="107"/>
      <c r="E43" s="114">
        <v>0.0</v>
      </c>
      <c r="F43" s="115">
        <f>E43/E44</f>
        <v>0</v>
      </c>
      <c r="G43" s="114"/>
      <c r="H43" s="115">
        <f>G43/G44</f>
        <v>0</v>
      </c>
      <c r="I43" s="114">
        <v>0.0</v>
      </c>
      <c r="J43" s="115">
        <f>I43/I44</f>
        <v>0</v>
      </c>
      <c r="K43" s="114">
        <v>0.0</v>
      </c>
      <c r="L43" s="115">
        <f>K43/K44</f>
        <v>0</v>
      </c>
      <c r="M43" s="114">
        <v>0.0</v>
      </c>
      <c r="N43" s="115">
        <f>M43/M44</f>
        <v>0</v>
      </c>
      <c r="O43" s="114">
        <v>0.0</v>
      </c>
      <c r="P43" s="115">
        <f>O43/O44</f>
        <v>0</v>
      </c>
      <c r="Q43" s="114">
        <v>0.0</v>
      </c>
      <c r="R43" s="115">
        <f>Q43/Q44</f>
        <v>0</v>
      </c>
      <c r="S43" s="114">
        <v>0.0</v>
      </c>
      <c r="T43" s="115">
        <f>S43/S44</f>
        <v>0</v>
      </c>
      <c r="U43" s="114">
        <v>0.0</v>
      </c>
      <c r="V43" s="115">
        <f>U43/U44</f>
        <v>0</v>
      </c>
      <c r="W43" s="114">
        <v>0.0</v>
      </c>
      <c r="X43" s="115">
        <f>W43/W44</f>
        <v>0</v>
      </c>
      <c r="Y43" s="114">
        <v>0.0</v>
      </c>
      <c r="Z43" s="115">
        <f>Y43/Y44</f>
        <v>0</v>
      </c>
      <c r="AA43" s="114">
        <v>0.0</v>
      </c>
      <c r="AB43" s="115">
        <f>AA43/AA44</f>
        <v>0</v>
      </c>
      <c r="AC43" s="114">
        <v>0.0</v>
      </c>
      <c r="AD43" s="115">
        <f>AC43/AC44</f>
        <v>0</v>
      </c>
      <c r="AE43" s="114">
        <v>0.0</v>
      </c>
      <c r="AF43" s="115">
        <f>AE43/AE44</f>
        <v>0</v>
      </c>
      <c r="AG43" s="114">
        <v>0.0</v>
      </c>
      <c r="AH43" s="115">
        <f>AG43/AG44</f>
        <v>0</v>
      </c>
      <c r="AI43" s="114">
        <v>0.0</v>
      </c>
      <c r="AJ43" s="115">
        <f>AI43/AI44</f>
        <v>0</v>
      </c>
      <c r="AK43" s="114">
        <v>0.0</v>
      </c>
      <c r="AL43" s="115">
        <f>AK43/AK44</f>
        <v>0</v>
      </c>
      <c r="AM43" s="114">
        <v>0.0</v>
      </c>
      <c r="AN43" s="115">
        <f>AM43/AM44</f>
        <v>0</v>
      </c>
      <c r="AO43" s="138"/>
      <c r="AP43" s="139"/>
      <c r="AQ43" s="138"/>
      <c r="AR43" s="139"/>
    </row>
    <row r="44">
      <c r="A44" s="118" t="s">
        <v>341</v>
      </c>
      <c r="B44" s="112">
        <f>COUNTIFS(Seeds!Y:Y,"=Estadística y probabilidad")-COUNTIFS(Seeds!Y:Y,"=Estadística y probabilidad",Seeds!D:D,"=No hacer")</f>
        <v>53</v>
      </c>
      <c r="C44" s="119">
        <f>SUM(C38:C42)/5</f>
        <v>1</v>
      </c>
      <c r="D44" s="107"/>
      <c r="E44" s="120">
        <f>B44</f>
        <v>53</v>
      </c>
      <c r="F44" s="129"/>
      <c r="G44" s="120">
        <f>B44</f>
        <v>53</v>
      </c>
      <c r="H44" s="129"/>
      <c r="I44" s="120">
        <f>B44</f>
        <v>53</v>
      </c>
      <c r="J44" s="129"/>
      <c r="K44" s="120">
        <f>B44</f>
        <v>53</v>
      </c>
      <c r="L44" s="121">
        <f>SUM(L38:L42)/5</f>
        <v>0</v>
      </c>
      <c r="M44" s="120">
        <f>B44</f>
        <v>53</v>
      </c>
      <c r="N44" s="129"/>
      <c r="O44" s="120">
        <f>B44</f>
        <v>53</v>
      </c>
      <c r="P44" s="129"/>
      <c r="Q44" s="120">
        <f>B44</f>
        <v>53</v>
      </c>
      <c r="R44" s="129"/>
      <c r="S44" s="120">
        <f>B44</f>
        <v>53</v>
      </c>
      <c r="T44" s="129"/>
      <c r="U44" s="120">
        <f>B44</f>
        <v>53</v>
      </c>
      <c r="V44" s="130"/>
      <c r="W44" s="120">
        <f>B44</f>
        <v>53</v>
      </c>
      <c r="X44" s="130"/>
      <c r="Y44" s="120">
        <f>B44</f>
        <v>53</v>
      </c>
      <c r="Z44" s="130"/>
      <c r="AA44" s="120">
        <f>B44</f>
        <v>53</v>
      </c>
      <c r="AB44" s="121">
        <f>SUM(AB38:AB42)/5</f>
        <v>0.479245283</v>
      </c>
      <c r="AC44" s="120">
        <f>B44</f>
        <v>53</v>
      </c>
      <c r="AD44" s="121">
        <f>SUM(AD38:AD42)/5</f>
        <v>0.7622641509</v>
      </c>
      <c r="AE44" s="120">
        <f>B44</f>
        <v>53</v>
      </c>
      <c r="AF44" s="121">
        <f>SUM(AF38:AF42)/5</f>
        <v>0.6490566038</v>
      </c>
      <c r="AG44" s="120">
        <f>B44</f>
        <v>53</v>
      </c>
      <c r="AH44" s="121">
        <f>SUM(AH38:AH42)/5</f>
        <v>0.7283018868</v>
      </c>
      <c r="AI44" s="120">
        <f>B44</f>
        <v>53</v>
      </c>
      <c r="AJ44" s="121">
        <f>SUM(AJ38:AJ42)/5</f>
        <v>0.7962264151</v>
      </c>
      <c r="AK44" s="120">
        <f>B44</f>
        <v>53</v>
      </c>
      <c r="AL44" s="121">
        <f>SUM(AL38:AL42)/5</f>
        <v>0.7962264151</v>
      </c>
      <c r="AM44" s="120">
        <f>B44</f>
        <v>53</v>
      </c>
      <c r="AN44" s="140">
        <f>SUM(AN38:AN42)/5</f>
        <v>0.8867924528</v>
      </c>
      <c r="AO44" s="141"/>
      <c r="AP44" s="139"/>
      <c r="AQ44" s="141"/>
      <c r="AR44" s="139"/>
    </row>
  </sheetData>
  <mergeCells count="105">
    <mergeCell ref="AE19:AF19"/>
    <mergeCell ref="AG19:AH19"/>
    <mergeCell ref="Q19:R19"/>
    <mergeCell ref="S19:T19"/>
    <mergeCell ref="U19:V19"/>
    <mergeCell ref="W19:X19"/>
    <mergeCell ref="Y19:Z19"/>
    <mergeCell ref="AA19:AB19"/>
    <mergeCell ref="AC19:AD19"/>
    <mergeCell ref="AE28:AF28"/>
    <mergeCell ref="AG28:AH28"/>
    <mergeCell ref="AI28:AJ28"/>
    <mergeCell ref="AK28:AL28"/>
    <mergeCell ref="AM28:AN28"/>
    <mergeCell ref="AO28:AP28"/>
    <mergeCell ref="AQ28:AR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AI37:AJ37"/>
    <mergeCell ref="AK37:AL37"/>
    <mergeCell ref="AM37:AN37"/>
    <mergeCell ref="AO37:AP37"/>
    <mergeCell ref="AQ37:AR37"/>
    <mergeCell ref="Q37:R37"/>
    <mergeCell ref="S37:T37"/>
    <mergeCell ref="U37:V37"/>
    <mergeCell ref="W37:X37"/>
    <mergeCell ref="Y37:Z37"/>
    <mergeCell ref="AA37:AB37"/>
    <mergeCell ref="AC37:AD37"/>
    <mergeCell ref="AE1:AF1"/>
    <mergeCell ref="AG1:AH1"/>
    <mergeCell ref="AI1:AJ1"/>
    <mergeCell ref="AK1:AL1"/>
    <mergeCell ref="AM1:AN1"/>
    <mergeCell ref="AO1:AP1"/>
    <mergeCell ref="AQ1:AR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AI10:AJ10"/>
    <mergeCell ref="AK10:AL10"/>
    <mergeCell ref="AM10:AN10"/>
    <mergeCell ref="AO10:AP10"/>
    <mergeCell ref="AQ10:AR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I19:AJ19"/>
    <mergeCell ref="AK19:AL19"/>
    <mergeCell ref="AM19:AN19"/>
    <mergeCell ref="AO19:AP19"/>
    <mergeCell ref="AQ19:AR19"/>
    <mergeCell ref="A19:C19"/>
    <mergeCell ref="E19:F19"/>
    <mergeCell ref="G19:H19"/>
    <mergeCell ref="I19:J19"/>
    <mergeCell ref="K19:L19"/>
    <mergeCell ref="M19:N19"/>
    <mergeCell ref="O19:P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42" t="s">
        <v>4035</v>
      </c>
      <c r="D1" s="143"/>
      <c r="E1" s="143"/>
      <c r="F1" s="143"/>
      <c r="G1" s="143"/>
      <c r="H1" s="143"/>
      <c r="I1" s="143"/>
      <c r="J1" s="143"/>
      <c r="K1" s="143"/>
      <c r="L1" s="143"/>
      <c r="M1" s="143"/>
      <c r="N1" s="143"/>
      <c r="O1" s="143"/>
      <c r="P1" s="143"/>
      <c r="Q1" s="143"/>
      <c r="R1" s="143"/>
      <c r="S1" s="143"/>
      <c r="T1" s="143"/>
      <c r="U1" s="143"/>
      <c r="V1" s="143"/>
      <c r="W1" s="143"/>
      <c r="X1" s="143"/>
      <c r="Y1" s="143"/>
      <c r="Z1" s="143"/>
    </row>
    <row r="2">
      <c r="A2" s="144" t="s">
        <v>3</v>
      </c>
      <c r="B2" s="145" t="s">
        <v>4036</v>
      </c>
      <c r="C2" s="144" t="s">
        <v>4037</v>
      </c>
      <c r="D2" s="143"/>
      <c r="E2" s="143"/>
      <c r="F2" s="143"/>
      <c r="G2" s="143"/>
      <c r="H2" s="143"/>
      <c r="I2" s="143"/>
      <c r="J2" s="143"/>
      <c r="K2" s="143"/>
      <c r="L2" s="143"/>
      <c r="M2" s="143"/>
      <c r="N2" s="143"/>
      <c r="O2" s="143"/>
      <c r="P2" s="143"/>
      <c r="Q2" s="143"/>
      <c r="R2" s="143"/>
      <c r="S2" s="143"/>
      <c r="T2" s="143"/>
      <c r="U2" s="143"/>
      <c r="V2" s="143"/>
      <c r="W2" s="143"/>
      <c r="X2" s="143"/>
      <c r="Y2" s="143"/>
      <c r="Z2" s="143"/>
    </row>
    <row r="3">
      <c r="A3" s="146" t="s">
        <v>4030</v>
      </c>
      <c r="B3" s="147" t="s">
        <v>4038</v>
      </c>
      <c r="C3" s="148" t="s">
        <v>4039</v>
      </c>
      <c r="D3" s="143"/>
      <c r="E3" s="143"/>
      <c r="F3" s="143"/>
      <c r="G3" s="143"/>
      <c r="H3" s="143"/>
      <c r="I3" s="143"/>
      <c r="J3" s="143"/>
      <c r="K3" s="143"/>
      <c r="L3" s="143"/>
      <c r="M3" s="143"/>
      <c r="N3" s="143"/>
      <c r="O3" s="143"/>
      <c r="P3" s="143"/>
      <c r="Q3" s="143"/>
      <c r="R3" s="143"/>
      <c r="S3" s="143"/>
      <c r="T3" s="143"/>
      <c r="U3" s="143"/>
      <c r="V3" s="143"/>
      <c r="W3" s="143"/>
      <c r="X3" s="143"/>
      <c r="Y3" s="143"/>
      <c r="Z3" s="143"/>
    </row>
    <row r="4">
      <c r="A4" s="149" t="s">
        <v>4031</v>
      </c>
      <c r="B4" s="150" t="s">
        <v>4038</v>
      </c>
      <c r="C4" s="151" t="s">
        <v>4040</v>
      </c>
      <c r="D4" s="143"/>
      <c r="E4" s="143"/>
      <c r="F4" s="143"/>
      <c r="G4" s="143"/>
      <c r="H4" s="143"/>
      <c r="I4" s="143"/>
      <c r="J4" s="143"/>
      <c r="K4" s="143"/>
      <c r="L4" s="143"/>
      <c r="M4" s="143"/>
      <c r="N4" s="143"/>
      <c r="O4" s="143"/>
      <c r="P4" s="143"/>
      <c r="Q4" s="143"/>
      <c r="R4" s="143"/>
      <c r="S4" s="143"/>
      <c r="T4" s="143"/>
      <c r="U4" s="143"/>
      <c r="V4" s="143"/>
      <c r="W4" s="143"/>
      <c r="X4" s="143"/>
      <c r="Y4" s="143"/>
      <c r="Z4" s="143"/>
    </row>
    <row r="5">
      <c r="A5" s="152" t="s">
        <v>4032</v>
      </c>
      <c r="B5" s="153" t="s">
        <v>4038</v>
      </c>
      <c r="C5" s="154" t="s">
        <v>4041</v>
      </c>
      <c r="D5" s="143"/>
      <c r="E5" s="143"/>
      <c r="F5" s="143"/>
      <c r="G5" s="143"/>
      <c r="H5" s="143"/>
      <c r="I5" s="143"/>
      <c r="J5" s="143"/>
      <c r="K5" s="143"/>
      <c r="L5" s="143"/>
      <c r="M5" s="143"/>
      <c r="N5" s="143"/>
      <c r="O5" s="143"/>
      <c r="P5" s="143"/>
      <c r="Q5" s="143"/>
      <c r="R5" s="143"/>
      <c r="S5" s="143"/>
      <c r="T5" s="143"/>
      <c r="U5" s="143"/>
      <c r="V5" s="143"/>
      <c r="W5" s="143"/>
      <c r="X5" s="143"/>
      <c r="Y5" s="143"/>
      <c r="Z5" s="143"/>
    </row>
    <row r="6">
      <c r="A6" s="155" t="s">
        <v>4033</v>
      </c>
      <c r="B6" s="155" t="s">
        <v>4038</v>
      </c>
      <c r="C6" s="156" t="s">
        <v>4042</v>
      </c>
      <c r="D6" s="143"/>
      <c r="E6" s="143"/>
      <c r="F6" s="143"/>
      <c r="G6" s="143"/>
      <c r="H6" s="143"/>
      <c r="I6" s="143"/>
      <c r="J6" s="143"/>
      <c r="K6" s="143"/>
      <c r="L6" s="143"/>
      <c r="M6" s="143"/>
      <c r="N6" s="143"/>
      <c r="O6" s="143"/>
      <c r="P6" s="143"/>
      <c r="Q6" s="143"/>
      <c r="R6" s="143"/>
      <c r="S6" s="143"/>
      <c r="T6" s="143"/>
      <c r="U6" s="143"/>
      <c r="V6" s="143"/>
      <c r="W6" s="143"/>
      <c r="X6" s="143"/>
      <c r="Y6" s="143"/>
      <c r="Z6" s="143"/>
    </row>
    <row r="7">
      <c r="A7" s="157" t="s">
        <v>35</v>
      </c>
      <c r="B7" s="158" t="s">
        <v>4038</v>
      </c>
      <c r="C7" s="159" t="s">
        <v>4043</v>
      </c>
      <c r="D7" s="143"/>
      <c r="E7" s="143"/>
      <c r="F7" s="143"/>
      <c r="G7" s="143"/>
      <c r="H7" s="143"/>
      <c r="I7" s="143"/>
      <c r="J7" s="143"/>
      <c r="K7" s="143"/>
      <c r="L7" s="143"/>
      <c r="M7" s="143"/>
      <c r="N7" s="143"/>
      <c r="O7" s="143"/>
      <c r="P7" s="143"/>
      <c r="Q7" s="143"/>
      <c r="R7" s="143"/>
      <c r="S7" s="143"/>
      <c r="T7" s="143"/>
      <c r="U7" s="143"/>
      <c r="V7" s="143"/>
      <c r="W7" s="143"/>
      <c r="X7" s="143"/>
      <c r="Y7" s="143"/>
      <c r="Z7" s="143"/>
    </row>
    <row r="8">
      <c r="A8" s="160"/>
      <c r="B8" s="160"/>
      <c r="C8" s="160"/>
      <c r="D8" s="143"/>
      <c r="E8" s="143"/>
      <c r="F8" s="143"/>
      <c r="G8" s="143"/>
      <c r="H8" s="143"/>
      <c r="I8" s="143"/>
      <c r="J8" s="143"/>
      <c r="K8" s="143"/>
      <c r="L8" s="143"/>
      <c r="M8" s="143"/>
      <c r="N8" s="143"/>
      <c r="O8" s="143"/>
      <c r="P8" s="143"/>
      <c r="Q8" s="143"/>
      <c r="R8" s="143"/>
      <c r="S8" s="143"/>
      <c r="T8" s="143"/>
      <c r="U8" s="143"/>
      <c r="V8" s="143"/>
      <c r="W8" s="143"/>
      <c r="X8" s="143"/>
      <c r="Y8" s="143"/>
      <c r="Z8" s="143"/>
    </row>
    <row r="9">
      <c r="A9" s="161" t="s">
        <v>4044</v>
      </c>
      <c r="B9" s="105"/>
      <c r="C9" s="106"/>
      <c r="D9" s="143"/>
      <c r="E9" s="143"/>
      <c r="F9" s="143"/>
      <c r="G9" s="143"/>
      <c r="H9" s="143"/>
      <c r="I9" s="143"/>
      <c r="J9" s="143"/>
      <c r="K9" s="143"/>
      <c r="L9" s="143"/>
      <c r="M9" s="143"/>
      <c r="N9" s="143"/>
      <c r="O9" s="143"/>
      <c r="P9" s="143"/>
      <c r="Q9" s="143"/>
      <c r="R9" s="143"/>
      <c r="S9" s="143"/>
      <c r="T9" s="143"/>
      <c r="U9" s="143"/>
      <c r="V9" s="143"/>
      <c r="W9" s="143"/>
      <c r="X9" s="143"/>
      <c r="Y9" s="143"/>
      <c r="Z9" s="143"/>
    </row>
    <row r="10">
      <c r="A10" s="162" t="s">
        <v>3</v>
      </c>
      <c r="B10" s="145" t="s">
        <v>4036</v>
      </c>
      <c r="C10" s="162" t="s">
        <v>4037</v>
      </c>
      <c r="D10" s="143"/>
      <c r="E10" s="143"/>
      <c r="F10" s="143"/>
      <c r="G10" s="143"/>
      <c r="H10" s="143"/>
      <c r="I10" s="143"/>
      <c r="J10" s="143"/>
      <c r="K10" s="143"/>
      <c r="L10" s="143"/>
      <c r="M10" s="143"/>
      <c r="N10" s="143"/>
      <c r="O10" s="143"/>
      <c r="P10" s="143"/>
      <c r="Q10" s="143"/>
      <c r="R10" s="143"/>
      <c r="S10" s="143"/>
      <c r="T10" s="143"/>
      <c r="U10" s="143"/>
      <c r="V10" s="143"/>
      <c r="W10" s="143"/>
      <c r="X10" s="143"/>
      <c r="Y10" s="143"/>
      <c r="Z10" s="143"/>
    </row>
    <row r="11">
      <c r="A11" s="163"/>
      <c r="B11" s="163"/>
      <c r="C11" s="164" t="s">
        <v>4045</v>
      </c>
      <c r="D11" s="143"/>
      <c r="E11" s="143"/>
      <c r="F11" s="143"/>
      <c r="G11" s="143"/>
      <c r="H11" s="143"/>
      <c r="I11" s="143"/>
      <c r="J11" s="143"/>
      <c r="K11" s="143"/>
      <c r="L11" s="143"/>
      <c r="M11" s="143"/>
      <c r="N11" s="143"/>
      <c r="O11" s="143"/>
      <c r="P11" s="143"/>
      <c r="Q11" s="143"/>
      <c r="R11" s="143"/>
      <c r="S11" s="143"/>
      <c r="T11" s="143"/>
      <c r="U11" s="143"/>
      <c r="V11" s="143"/>
      <c r="W11" s="143"/>
      <c r="X11" s="143"/>
      <c r="Y11" s="143"/>
      <c r="Z11" s="143"/>
    </row>
    <row r="12">
      <c r="A12" s="165" t="s">
        <v>4046</v>
      </c>
      <c r="B12" s="165" t="s">
        <v>4038</v>
      </c>
      <c r="C12" s="166" t="s">
        <v>4047</v>
      </c>
      <c r="D12" s="143"/>
      <c r="E12" s="143"/>
      <c r="F12" s="143"/>
      <c r="G12" s="143"/>
      <c r="H12" s="143"/>
      <c r="I12" s="143"/>
      <c r="J12" s="143"/>
      <c r="K12" s="143"/>
      <c r="L12" s="143"/>
      <c r="M12" s="143"/>
      <c r="N12" s="143"/>
      <c r="O12" s="143"/>
      <c r="P12" s="143"/>
      <c r="Q12" s="143"/>
      <c r="R12" s="143"/>
      <c r="S12" s="143"/>
      <c r="T12" s="143"/>
      <c r="U12" s="143"/>
      <c r="V12" s="143"/>
      <c r="W12" s="143"/>
      <c r="X12" s="143"/>
      <c r="Y12" s="143"/>
      <c r="Z12" s="143"/>
    </row>
    <row r="13">
      <c r="A13" s="167" t="s">
        <v>4048</v>
      </c>
      <c r="B13" s="167" t="s">
        <v>4049</v>
      </c>
      <c r="C13" s="168" t="s">
        <v>4050</v>
      </c>
      <c r="D13" s="143"/>
      <c r="E13" s="143"/>
      <c r="F13" s="143"/>
      <c r="G13" s="143"/>
      <c r="H13" s="143"/>
      <c r="I13" s="143"/>
      <c r="J13" s="143"/>
      <c r="K13" s="143"/>
      <c r="L13" s="143"/>
      <c r="M13" s="143"/>
      <c r="N13" s="143"/>
      <c r="O13" s="143"/>
      <c r="P13" s="143"/>
      <c r="Q13" s="143"/>
      <c r="R13" s="143"/>
      <c r="S13" s="143"/>
      <c r="T13" s="143"/>
      <c r="U13" s="143"/>
      <c r="V13" s="143"/>
      <c r="W13" s="143"/>
      <c r="X13" s="143"/>
      <c r="Y13" s="143"/>
      <c r="Z13" s="143"/>
    </row>
    <row r="14">
      <c r="A14" s="169" t="s">
        <v>4051</v>
      </c>
      <c r="B14" s="169" t="s">
        <v>4038</v>
      </c>
      <c r="C14" s="170" t="s">
        <v>4052</v>
      </c>
      <c r="D14" s="143"/>
      <c r="E14" s="143"/>
      <c r="F14" s="143"/>
      <c r="G14" s="143"/>
      <c r="H14" s="143"/>
      <c r="I14" s="143"/>
      <c r="J14" s="143"/>
      <c r="K14" s="143"/>
      <c r="L14" s="143"/>
      <c r="M14" s="143"/>
      <c r="N14" s="143"/>
      <c r="O14" s="143"/>
      <c r="P14" s="143"/>
      <c r="Q14" s="143"/>
      <c r="R14" s="143"/>
      <c r="S14" s="143"/>
      <c r="T14" s="143"/>
      <c r="U14" s="143"/>
      <c r="V14" s="143"/>
      <c r="W14" s="143"/>
      <c r="X14" s="143"/>
      <c r="Y14" s="143"/>
      <c r="Z14" s="143"/>
    </row>
    <row r="15">
      <c r="A15" s="171" t="s">
        <v>3373</v>
      </c>
      <c r="B15" s="171" t="s">
        <v>4038</v>
      </c>
      <c r="C15" s="172" t="s">
        <v>4053</v>
      </c>
      <c r="D15" s="143"/>
      <c r="E15" s="143"/>
      <c r="F15" s="143"/>
      <c r="G15" s="143"/>
      <c r="H15" s="143"/>
      <c r="I15" s="143"/>
      <c r="J15" s="143"/>
      <c r="K15" s="143"/>
      <c r="L15" s="143"/>
      <c r="M15" s="143"/>
      <c r="N15" s="143"/>
      <c r="O15" s="143"/>
      <c r="P15" s="143"/>
      <c r="Q15" s="143"/>
      <c r="R15" s="143"/>
      <c r="S15" s="143"/>
      <c r="T15" s="143"/>
      <c r="U15" s="143"/>
      <c r="V15" s="143"/>
      <c r="W15" s="143"/>
      <c r="X15" s="143"/>
      <c r="Y15" s="143"/>
      <c r="Z15" s="143"/>
    </row>
    <row r="16">
      <c r="A16" s="143"/>
      <c r="B16" s="143"/>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row>
    <row r="17">
      <c r="A17" s="143"/>
      <c r="B17" s="143"/>
      <c r="C17" s="143"/>
      <c r="D17" s="143"/>
      <c r="E17" s="143"/>
      <c r="F17" s="143"/>
      <c r="G17" s="143"/>
      <c r="H17" s="143"/>
      <c r="I17" s="143"/>
      <c r="J17" s="143"/>
      <c r="K17" s="143"/>
      <c r="L17" s="143"/>
      <c r="M17" s="143"/>
      <c r="N17" s="143"/>
      <c r="O17" s="143"/>
      <c r="P17" s="143"/>
      <c r="Q17" s="143"/>
      <c r="R17" s="143"/>
      <c r="S17" s="143"/>
      <c r="T17" s="143"/>
      <c r="U17" s="143"/>
      <c r="V17" s="143"/>
      <c r="W17" s="143"/>
      <c r="X17" s="143"/>
      <c r="Y17" s="143"/>
      <c r="Z17" s="143"/>
    </row>
    <row r="18">
      <c r="A18" s="143"/>
      <c r="B18" s="143"/>
      <c r="C18" s="143"/>
      <c r="D18" s="143"/>
      <c r="E18" s="143"/>
      <c r="F18" s="143"/>
      <c r="G18" s="143"/>
      <c r="H18" s="143"/>
      <c r="I18" s="143"/>
      <c r="J18" s="143"/>
      <c r="K18" s="143"/>
      <c r="L18" s="143"/>
      <c r="M18" s="143"/>
      <c r="N18" s="143"/>
      <c r="O18" s="143"/>
      <c r="P18" s="143"/>
      <c r="Q18" s="143"/>
      <c r="R18" s="143"/>
      <c r="S18" s="143"/>
      <c r="T18" s="143"/>
      <c r="U18" s="143"/>
      <c r="V18" s="143"/>
      <c r="W18" s="143"/>
      <c r="X18" s="143"/>
      <c r="Y18" s="143"/>
      <c r="Z18" s="143"/>
    </row>
    <row r="19">
      <c r="A19" s="143"/>
      <c r="B19" s="143"/>
      <c r="C19" s="143"/>
      <c r="D19" s="143"/>
      <c r="E19" s="143"/>
      <c r="F19" s="143"/>
      <c r="G19" s="143"/>
      <c r="H19" s="143"/>
      <c r="I19" s="143"/>
      <c r="J19" s="143"/>
      <c r="K19" s="143"/>
      <c r="L19" s="143"/>
      <c r="M19" s="143"/>
      <c r="N19" s="143"/>
      <c r="O19" s="143"/>
      <c r="P19" s="143"/>
      <c r="Q19" s="143"/>
      <c r="R19" s="143"/>
      <c r="S19" s="143"/>
      <c r="T19" s="143"/>
      <c r="U19" s="143"/>
      <c r="V19" s="143"/>
      <c r="W19" s="143"/>
      <c r="X19" s="143"/>
      <c r="Y19" s="143"/>
      <c r="Z19" s="143"/>
    </row>
    <row r="20">
      <c r="A20" s="143"/>
      <c r="B20" s="143"/>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row>
    <row r="21">
      <c r="A21" s="143"/>
      <c r="B21" s="143"/>
      <c r="C21" s="143"/>
      <c r="D21" s="143"/>
      <c r="E21" s="143"/>
      <c r="F21" s="143"/>
      <c r="G21" s="143"/>
      <c r="H21" s="143"/>
      <c r="I21" s="143"/>
      <c r="J21" s="143"/>
      <c r="K21" s="143"/>
      <c r="L21" s="143"/>
      <c r="M21" s="143"/>
      <c r="N21" s="143"/>
      <c r="O21" s="143"/>
      <c r="P21" s="143"/>
      <c r="Q21" s="143"/>
      <c r="R21" s="143"/>
      <c r="S21" s="143"/>
      <c r="T21" s="143"/>
      <c r="U21" s="143"/>
      <c r="V21" s="143"/>
      <c r="W21" s="143"/>
      <c r="X21" s="143"/>
      <c r="Y21" s="143"/>
      <c r="Z21" s="143"/>
    </row>
    <row r="22">
      <c r="A22" s="143"/>
      <c r="B22" s="143"/>
      <c r="C22" s="143"/>
      <c r="D22" s="143"/>
      <c r="E22" s="143"/>
      <c r="F22" s="143"/>
      <c r="G22" s="143"/>
      <c r="H22" s="143"/>
      <c r="I22" s="143"/>
      <c r="J22" s="143"/>
      <c r="K22" s="143"/>
      <c r="L22" s="143"/>
      <c r="M22" s="143"/>
      <c r="N22" s="143"/>
      <c r="O22" s="143"/>
      <c r="P22" s="143"/>
      <c r="Q22" s="143"/>
      <c r="R22" s="143"/>
      <c r="S22" s="143"/>
      <c r="T22" s="143"/>
      <c r="U22" s="143"/>
      <c r="V22" s="143"/>
      <c r="W22" s="143"/>
      <c r="X22" s="143"/>
      <c r="Y22" s="143"/>
      <c r="Z22" s="143"/>
    </row>
    <row r="23">
      <c r="A23" s="143"/>
      <c r="B23" s="143"/>
      <c r="C23" s="143"/>
      <c r="D23" s="143"/>
      <c r="E23" s="143"/>
      <c r="F23" s="143"/>
      <c r="G23" s="143"/>
      <c r="H23" s="143"/>
      <c r="I23" s="143"/>
      <c r="J23" s="143"/>
      <c r="K23" s="143"/>
      <c r="L23" s="143"/>
      <c r="M23" s="143"/>
      <c r="N23" s="143"/>
      <c r="O23" s="143"/>
      <c r="P23" s="143"/>
      <c r="Q23" s="143"/>
      <c r="R23" s="143"/>
      <c r="S23" s="143"/>
      <c r="T23" s="143"/>
      <c r="U23" s="143"/>
      <c r="V23" s="143"/>
      <c r="W23" s="143"/>
      <c r="X23" s="143"/>
      <c r="Y23" s="143"/>
      <c r="Z23" s="143"/>
    </row>
    <row r="24">
      <c r="A24" s="143"/>
      <c r="B24" s="143"/>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row>
    <row r="25">
      <c r="A25" s="143"/>
      <c r="B25" s="143"/>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row>
    <row r="26">
      <c r="A26" s="143"/>
      <c r="B26" s="143"/>
      <c r="C26" s="143"/>
      <c r="D26" s="143"/>
      <c r="E26" s="143"/>
      <c r="F26" s="143"/>
      <c r="G26" s="143"/>
      <c r="H26" s="143"/>
      <c r="I26" s="143"/>
      <c r="J26" s="143"/>
      <c r="K26" s="143"/>
      <c r="L26" s="143"/>
      <c r="M26" s="143"/>
      <c r="N26" s="143"/>
      <c r="O26" s="143"/>
      <c r="P26" s="143"/>
      <c r="Q26" s="143"/>
      <c r="R26" s="143"/>
      <c r="S26" s="143"/>
      <c r="T26" s="143"/>
      <c r="U26" s="143"/>
      <c r="V26" s="143"/>
      <c r="W26" s="143"/>
      <c r="X26" s="143"/>
      <c r="Y26" s="143"/>
      <c r="Z26" s="143"/>
    </row>
    <row r="27">
      <c r="A27" s="143"/>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row>
    <row r="28">
      <c r="A28" s="143"/>
      <c r="B28" s="143"/>
      <c r="C28" s="143"/>
      <c r="D28" s="143"/>
      <c r="E28" s="143"/>
      <c r="F28" s="143"/>
      <c r="G28" s="143"/>
      <c r="H28" s="143"/>
      <c r="I28" s="143"/>
      <c r="J28" s="143"/>
      <c r="K28" s="143"/>
      <c r="L28" s="143"/>
      <c r="M28" s="143"/>
      <c r="N28" s="143"/>
      <c r="O28" s="143"/>
      <c r="P28" s="143"/>
      <c r="Q28" s="143"/>
      <c r="R28" s="143"/>
      <c r="S28" s="143"/>
      <c r="T28" s="143"/>
      <c r="U28" s="143"/>
      <c r="V28" s="143"/>
      <c r="W28" s="143"/>
      <c r="X28" s="143"/>
      <c r="Y28" s="143"/>
      <c r="Z28" s="143"/>
    </row>
    <row r="29">
      <c r="A29" s="143"/>
      <c r="B29" s="143"/>
      <c r="C29" s="143"/>
      <c r="D29" s="143"/>
      <c r="E29" s="143"/>
      <c r="F29" s="143"/>
      <c r="G29" s="143"/>
      <c r="H29" s="143"/>
      <c r="I29" s="143"/>
      <c r="J29" s="143"/>
      <c r="K29" s="143"/>
      <c r="L29" s="143"/>
      <c r="M29" s="143"/>
      <c r="N29" s="143"/>
      <c r="O29" s="143"/>
      <c r="P29" s="143"/>
      <c r="Q29" s="143"/>
      <c r="R29" s="143"/>
      <c r="S29" s="143"/>
      <c r="T29" s="143"/>
      <c r="U29" s="143"/>
      <c r="V29" s="143"/>
      <c r="W29" s="143"/>
      <c r="X29" s="143"/>
      <c r="Y29" s="143"/>
      <c r="Z29" s="143"/>
    </row>
    <row r="30">
      <c r="A30" s="143"/>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row>
    <row r="31">
      <c r="A31" s="143"/>
      <c r="B31" s="143"/>
      <c r="C31" s="143"/>
      <c r="D31" s="143"/>
      <c r="E31" s="143"/>
      <c r="F31" s="143"/>
      <c r="G31" s="143"/>
      <c r="H31" s="143"/>
      <c r="I31" s="143"/>
      <c r="J31" s="143"/>
      <c r="K31" s="143"/>
      <c r="L31" s="143"/>
      <c r="M31" s="143"/>
      <c r="N31" s="143"/>
      <c r="O31" s="143"/>
      <c r="P31" s="143"/>
      <c r="Q31" s="143"/>
      <c r="R31" s="143"/>
      <c r="S31" s="143"/>
      <c r="T31" s="143"/>
      <c r="U31" s="143"/>
      <c r="V31" s="143"/>
      <c r="W31" s="143"/>
      <c r="X31" s="143"/>
      <c r="Y31" s="143"/>
      <c r="Z31" s="143"/>
    </row>
    <row r="32">
      <c r="A32" s="143"/>
      <c r="B32" s="143"/>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row>
    <row r="33">
      <c r="A33" s="143"/>
      <c r="B33" s="143"/>
      <c r="C33" s="143"/>
      <c r="D33" s="143"/>
      <c r="E33" s="143"/>
      <c r="F33" s="143"/>
      <c r="G33" s="143"/>
      <c r="H33" s="143"/>
      <c r="I33" s="143"/>
      <c r="J33" s="143"/>
      <c r="K33" s="143"/>
      <c r="L33" s="143"/>
      <c r="M33" s="143"/>
      <c r="N33" s="143"/>
      <c r="O33" s="143"/>
      <c r="P33" s="143"/>
      <c r="Q33" s="143"/>
      <c r="R33" s="143"/>
      <c r="S33" s="143"/>
      <c r="T33" s="143"/>
      <c r="U33" s="143"/>
      <c r="V33" s="143"/>
      <c r="W33" s="143"/>
      <c r="X33" s="143"/>
      <c r="Y33" s="143"/>
      <c r="Z33" s="143"/>
    </row>
    <row r="34">
      <c r="A34" s="143"/>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row>
    <row r="35">
      <c r="A35" s="143"/>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row>
    <row r="36">
      <c r="A36" s="143"/>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row>
    <row r="37">
      <c r="A37" s="143"/>
      <c r="B37" s="143"/>
      <c r="C37" s="143"/>
      <c r="D37" s="143"/>
      <c r="E37" s="143"/>
      <c r="F37" s="143"/>
      <c r="G37" s="143"/>
      <c r="H37" s="143"/>
      <c r="I37" s="143"/>
      <c r="J37" s="143"/>
      <c r="K37" s="143"/>
      <c r="L37" s="143"/>
      <c r="M37" s="143"/>
      <c r="N37" s="143"/>
      <c r="O37" s="143"/>
      <c r="P37" s="143"/>
      <c r="Q37" s="143"/>
      <c r="R37" s="143"/>
      <c r="S37" s="143"/>
      <c r="T37" s="143"/>
      <c r="U37" s="143"/>
      <c r="V37" s="143"/>
      <c r="W37" s="143"/>
      <c r="X37" s="143"/>
      <c r="Y37" s="143"/>
      <c r="Z37" s="143"/>
    </row>
    <row r="38">
      <c r="A38" s="143"/>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row>
    <row r="39">
      <c r="A39" s="143"/>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row>
    <row r="40">
      <c r="A40" s="143"/>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row>
    <row r="41">
      <c r="A41" s="143"/>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row>
    <row r="42">
      <c r="A42" s="143"/>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row>
    <row r="43">
      <c r="A43" s="143"/>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row>
    <row r="44">
      <c r="A44" s="143"/>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row>
    <row r="45">
      <c r="A45" s="143"/>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row>
    <row r="46">
      <c r="A46" s="143"/>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row>
    <row r="47">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row>
    <row r="48">
      <c r="A48" s="143"/>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row>
    <row r="49">
      <c r="A49" s="143"/>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row>
    <row r="50">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row>
    <row r="51">
      <c r="A51" s="143"/>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row>
    <row r="52">
      <c r="A52" s="143"/>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row>
    <row r="53">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row>
    <row r="54">
      <c r="A54" s="143"/>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row>
    <row r="55">
      <c r="A55" s="143"/>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row>
    <row r="56">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row>
    <row r="57">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row>
    <row r="58">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row>
    <row r="59">
      <c r="A59" s="143"/>
      <c r="B59" s="143"/>
      <c r="C59" s="143"/>
      <c r="D59" s="143"/>
      <c r="E59" s="143"/>
      <c r="F59" s="143"/>
      <c r="G59" s="143"/>
      <c r="H59" s="143"/>
      <c r="I59" s="143"/>
      <c r="J59" s="143"/>
      <c r="K59" s="143"/>
      <c r="L59" s="143"/>
      <c r="M59" s="143"/>
      <c r="N59" s="143"/>
      <c r="O59" s="143"/>
      <c r="P59" s="143"/>
      <c r="Q59" s="143"/>
      <c r="R59" s="143"/>
      <c r="S59" s="143"/>
      <c r="T59" s="143"/>
      <c r="U59" s="143"/>
      <c r="V59" s="143"/>
      <c r="W59" s="143"/>
      <c r="X59" s="143"/>
      <c r="Y59" s="143"/>
      <c r="Z59" s="143"/>
    </row>
    <row r="60">
      <c r="A60" s="143"/>
      <c r="B60" s="143"/>
      <c r="C60" s="143"/>
      <c r="D60" s="143"/>
      <c r="E60" s="143"/>
      <c r="F60" s="143"/>
      <c r="G60" s="143"/>
      <c r="H60" s="143"/>
      <c r="I60" s="143"/>
      <c r="J60" s="143"/>
      <c r="K60" s="143"/>
      <c r="L60" s="143"/>
      <c r="M60" s="143"/>
      <c r="N60" s="143"/>
      <c r="O60" s="143"/>
      <c r="P60" s="143"/>
      <c r="Q60" s="143"/>
      <c r="R60" s="143"/>
      <c r="S60" s="143"/>
      <c r="T60" s="143"/>
      <c r="U60" s="143"/>
      <c r="V60" s="143"/>
      <c r="W60" s="143"/>
      <c r="X60" s="143"/>
      <c r="Y60" s="143"/>
      <c r="Z60" s="143"/>
    </row>
    <row r="61">
      <c r="A61" s="143"/>
      <c r="B61" s="143"/>
      <c r="C61" s="143"/>
      <c r="D61" s="143"/>
      <c r="E61" s="143"/>
      <c r="F61" s="143"/>
      <c r="G61" s="143"/>
      <c r="H61" s="143"/>
      <c r="I61" s="143"/>
      <c r="J61" s="143"/>
      <c r="K61" s="143"/>
      <c r="L61" s="143"/>
      <c r="M61" s="143"/>
      <c r="N61" s="143"/>
      <c r="O61" s="143"/>
      <c r="P61" s="143"/>
      <c r="Q61" s="143"/>
      <c r="R61" s="143"/>
      <c r="S61" s="143"/>
      <c r="T61" s="143"/>
      <c r="U61" s="143"/>
      <c r="V61" s="143"/>
      <c r="W61" s="143"/>
      <c r="X61" s="143"/>
      <c r="Y61" s="143"/>
      <c r="Z61" s="143"/>
    </row>
    <row r="62">
      <c r="A62" s="143"/>
      <c r="B62" s="143"/>
      <c r="C62" s="143"/>
      <c r="D62" s="143"/>
      <c r="E62" s="143"/>
      <c r="F62" s="143"/>
      <c r="G62" s="143"/>
      <c r="H62" s="143"/>
      <c r="I62" s="143"/>
      <c r="J62" s="143"/>
      <c r="K62" s="143"/>
      <c r="L62" s="143"/>
      <c r="M62" s="143"/>
      <c r="N62" s="143"/>
      <c r="O62" s="143"/>
      <c r="P62" s="143"/>
      <c r="Q62" s="143"/>
      <c r="R62" s="143"/>
      <c r="S62" s="143"/>
      <c r="T62" s="143"/>
      <c r="U62" s="143"/>
      <c r="V62" s="143"/>
      <c r="W62" s="143"/>
      <c r="X62" s="143"/>
      <c r="Y62" s="143"/>
      <c r="Z62" s="143"/>
    </row>
    <row r="63">
      <c r="A63" s="143"/>
      <c r="B63" s="143"/>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row>
    <row r="64">
      <c r="A64" s="143"/>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row>
    <row r="65">
      <c r="A65" s="143"/>
      <c r="B65" s="143"/>
      <c r="C65" s="143"/>
      <c r="D65" s="143"/>
      <c r="E65" s="143"/>
      <c r="F65" s="143"/>
      <c r="G65" s="143"/>
      <c r="H65" s="143"/>
      <c r="I65" s="143"/>
      <c r="J65" s="143"/>
      <c r="K65" s="143"/>
      <c r="L65" s="143"/>
      <c r="M65" s="143"/>
      <c r="N65" s="143"/>
      <c r="O65" s="143"/>
      <c r="P65" s="143"/>
      <c r="Q65" s="143"/>
      <c r="R65" s="143"/>
      <c r="S65" s="143"/>
      <c r="T65" s="143"/>
      <c r="U65" s="143"/>
      <c r="V65" s="143"/>
      <c r="W65" s="143"/>
      <c r="X65" s="143"/>
      <c r="Y65" s="143"/>
      <c r="Z65" s="143"/>
    </row>
    <row r="66">
      <c r="A66" s="143"/>
      <c r="B66" s="143"/>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row>
    <row r="67">
      <c r="A67" s="143"/>
      <c r="B67" s="143"/>
      <c r="C67" s="143"/>
      <c r="D67" s="143"/>
      <c r="E67" s="143"/>
      <c r="F67" s="143"/>
      <c r="G67" s="143"/>
      <c r="H67" s="143"/>
      <c r="I67" s="143"/>
      <c r="J67" s="143"/>
      <c r="K67" s="143"/>
      <c r="L67" s="143"/>
      <c r="M67" s="143"/>
      <c r="N67" s="143"/>
      <c r="O67" s="143"/>
      <c r="P67" s="143"/>
      <c r="Q67" s="143"/>
      <c r="R67" s="143"/>
      <c r="S67" s="143"/>
      <c r="T67" s="143"/>
      <c r="U67" s="143"/>
      <c r="V67" s="143"/>
      <c r="W67" s="143"/>
      <c r="X67" s="143"/>
      <c r="Y67" s="143"/>
      <c r="Z67" s="143"/>
    </row>
    <row r="68">
      <c r="A68" s="143"/>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c r="Z68" s="143"/>
    </row>
    <row r="69">
      <c r="A69" s="143"/>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c r="Z69" s="143"/>
    </row>
    <row r="70">
      <c r="A70" s="143"/>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c r="Z70" s="143"/>
    </row>
    <row r="71">
      <c r="A71" s="143"/>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c r="Z71" s="143"/>
    </row>
    <row r="72">
      <c r="A72" s="143"/>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c r="Z72" s="143"/>
    </row>
    <row r="73">
      <c r="A73" s="143"/>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c r="Z73" s="143"/>
    </row>
    <row r="74">
      <c r="A74" s="143"/>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c r="Z74" s="143"/>
    </row>
    <row r="75">
      <c r="A75" s="143"/>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c r="Z75" s="143"/>
    </row>
    <row r="76">
      <c r="A76" s="143"/>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c r="Z76" s="143"/>
    </row>
    <row r="77">
      <c r="A77" s="143"/>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c r="Z77" s="143"/>
    </row>
    <row r="78">
      <c r="A78" s="143"/>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c r="Z78" s="143"/>
    </row>
    <row r="79">
      <c r="A79" s="143"/>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c r="Z79" s="143"/>
    </row>
    <row r="80">
      <c r="A80" s="143"/>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c r="Z80" s="143"/>
    </row>
    <row r="81">
      <c r="A81" s="143"/>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c r="Z81" s="143"/>
    </row>
    <row r="82">
      <c r="A82" s="143"/>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c r="Z82" s="143"/>
    </row>
    <row r="83">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row>
    <row r="84">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row>
    <row r="85">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row>
    <row r="86">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row>
    <row r="87">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row>
    <row r="88">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row>
    <row r="89">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row>
    <row r="90">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row>
    <row r="91">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row>
    <row r="92">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row>
    <row r="93">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row>
    <row r="94">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row>
    <row r="95">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row>
    <row r="96">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row>
    <row r="97">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row>
    <row r="98">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row>
    <row r="99">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row>
    <row r="100">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row>
    <row r="101">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row>
    <row r="102">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row>
    <row r="103">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row>
    <row r="104">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row>
    <row r="105">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row>
    <row r="106">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row>
    <row r="107">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row>
    <row r="108">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row>
    <row r="222">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row>
    <row r="223">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row>
    <row r="224">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row>
    <row r="225">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row>
    <row r="226">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row>
    <row r="227">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row>
    <row r="228">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row>
    <row r="229">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row>
    <row r="230">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row>
    <row r="231">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c r="A262" s="143"/>
      <c r="B262" s="143"/>
      <c r="C262" s="143"/>
      <c r="D262" s="143"/>
      <c r="E262" s="143"/>
      <c r="F262" s="143"/>
      <c r="G262" s="143"/>
      <c r="H262" s="143"/>
      <c r="I262" s="143"/>
      <c r="J262" s="143"/>
      <c r="K262" s="143"/>
      <c r="L262" s="143"/>
      <c r="M262" s="143"/>
      <c r="N262" s="143"/>
      <c r="O262" s="143"/>
      <c r="P262" s="143"/>
      <c r="Q262" s="143"/>
      <c r="R262" s="143"/>
      <c r="S262" s="143"/>
      <c r="T262" s="143"/>
      <c r="U262" s="143"/>
      <c r="V262" s="143"/>
      <c r="W262" s="143"/>
      <c r="X262" s="143"/>
      <c r="Y262" s="143"/>
      <c r="Z262" s="143"/>
    </row>
    <row r="263">
      <c r="A263" s="143"/>
      <c r="B263" s="143"/>
      <c r="C263" s="143"/>
      <c r="D263" s="143"/>
      <c r="E263" s="143"/>
      <c r="F263" s="143"/>
      <c r="G263" s="143"/>
      <c r="H263" s="143"/>
      <c r="I263" s="143"/>
      <c r="J263" s="143"/>
      <c r="K263" s="143"/>
      <c r="L263" s="143"/>
      <c r="M263" s="143"/>
      <c r="N263" s="143"/>
      <c r="O263" s="143"/>
      <c r="P263" s="143"/>
      <c r="Q263" s="143"/>
      <c r="R263" s="143"/>
      <c r="S263" s="143"/>
      <c r="T263" s="143"/>
      <c r="U263" s="143"/>
      <c r="V263" s="143"/>
      <c r="W263" s="143"/>
      <c r="X263" s="143"/>
      <c r="Y263" s="143"/>
      <c r="Z263" s="143"/>
    </row>
    <row r="264">
      <c r="A264" s="143"/>
      <c r="B264" s="143"/>
      <c r="C264" s="143"/>
      <c r="D264" s="143"/>
      <c r="E264" s="143"/>
      <c r="F264" s="143"/>
      <c r="G264" s="143"/>
      <c r="H264" s="143"/>
      <c r="I264" s="143"/>
      <c r="J264" s="143"/>
      <c r="K264" s="143"/>
      <c r="L264" s="143"/>
      <c r="M264" s="143"/>
      <c r="N264" s="143"/>
      <c r="O264" s="143"/>
      <c r="P264" s="143"/>
      <c r="Q264" s="143"/>
      <c r="R264" s="143"/>
      <c r="S264" s="143"/>
      <c r="T264" s="143"/>
      <c r="U264" s="143"/>
      <c r="V264" s="143"/>
      <c r="W264" s="143"/>
      <c r="X264" s="143"/>
      <c r="Y264" s="143"/>
      <c r="Z264" s="143"/>
    </row>
    <row r="265">
      <c r="A265" s="143"/>
      <c r="B265" s="143"/>
      <c r="C265" s="143"/>
      <c r="D265" s="143"/>
      <c r="E265" s="143"/>
      <c r="F265" s="143"/>
      <c r="G265" s="143"/>
      <c r="H265" s="143"/>
      <c r="I265" s="143"/>
      <c r="J265" s="143"/>
      <c r="K265" s="143"/>
      <c r="L265" s="143"/>
      <c r="M265" s="143"/>
      <c r="N265" s="143"/>
      <c r="O265" s="143"/>
      <c r="P265" s="143"/>
      <c r="Q265" s="143"/>
      <c r="R265" s="143"/>
      <c r="S265" s="143"/>
      <c r="T265" s="143"/>
      <c r="U265" s="143"/>
      <c r="V265" s="143"/>
      <c r="W265" s="143"/>
      <c r="X265" s="143"/>
      <c r="Y265" s="143"/>
      <c r="Z265" s="143"/>
    </row>
    <row r="266">
      <c r="A266" s="143"/>
      <c r="B266" s="143"/>
      <c r="C266" s="143"/>
      <c r="D266" s="143"/>
      <c r="E266" s="143"/>
      <c r="F266" s="143"/>
      <c r="G266" s="143"/>
      <c r="H266" s="143"/>
      <c r="I266" s="143"/>
      <c r="J266" s="143"/>
      <c r="K266" s="143"/>
      <c r="L266" s="143"/>
      <c r="M266" s="143"/>
      <c r="N266" s="143"/>
      <c r="O266" s="143"/>
      <c r="P266" s="143"/>
      <c r="Q266" s="143"/>
      <c r="R266" s="143"/>
      <c r="S266" s="143"/>
      <c r="T266" s="143"/>
      <c r="U266" s="143"/>
      <c r="V266" s="143"/>
      <c r="W266" s="143"/>
      <c r="X266" s="143"/>
      <c r="Y266" s="143"/>
      <c r="Z266" s="143"/>
    </row>
    <row r="267">
      <c r="A267" s="143"/>
      <c r="B267" s="143"/>
      <c r="C267" s="143"/>
      <c r="D267" s="143"/>
      <c r="E267" s="143"/>
      <c r="F267" s="143"/>
      <c r="G267" s="143"/>
      <c r="H267" s="143"/>
      <c r="I267" s="143"/>
      <c r="J267" s="143"/>
      <c r="K267" s="143"/>
      <c r="L267" s="143"/>
      <c r="M267" s="143"/>
      <c r="N267" s="143"/>
      <c r="O267" s="143"/>
      <c r="P267" s="143"/>
      <c r="Q267" s="143"/>
      <c r="R267" s="143"/>
      <c r="S267" s="143"/>
      <c r="T267" s="143"/>
      <c r="U267" s="143"/>
      <c r="V267" s="143"/>
      <c r="W267" s="143"/>
      <c r="X267" s="143"/>
      <c r="Y267" s="143"/>
      <c r="Z267" s="143"/>
    </row>
    <row r="268">
      <c r="A268" s="143"/>
      <c r="B268" s="143"/>
      <c r="C268" s="143"/>
      <c r="D268" s="143"/>
      <c r="E268" s="143"/>
      <c r="F268" s="143"/>
      <c r="G268" s="143"/>
      <c r="H268" s="143"/>
      <c r="I268" s="143"/>
      <c r="J268" s="143"/>
      <c r="K268" s="143"/>
      <c r="L268" s="143"/>
      <c r="M268" s="143"/>
      <c r="N268" s="143"/>
      <c r="O268" s="143"/>
      <c r="P268" s="143"/>
      <c r="Q268" s="143"/>
      <c r="R268" s="143"/>
      <c r="S268" s="143"/>
      <c r="T268" s="143"/>
      <c r="U268" s="143"/>
      <c r="V268" s="143"/>
      <c r="W268" s="143"/>
      <c r="X268" s="143"/>
      <c r="Y268" s="143"/>
      <c r="Z268" s="143"/>
    </row>
    <row r="269">
      <c r="A269" s="143"/>
      <c r="B269" s="143"/>
      <c r="C269" s="143"/>
      <c r="D269" s="143"/>
      <c r="E269" s="143"/>
      <c r="F269" s="143"/>
      <c r="G269" s="143"/>
      <c r="H269" s="143"/>
      <c r="I269" s="143"/>
      <c r="J269" s="143"/>
      <c r="K269" s="143"/>
      <c r="L269" s="143"/>
      <c r="M269" s="143"/>
      <c r="N269" s="143"/>
      <c r="O269" s="143"/>
      <c r="P269" s="143"/>
      <c r="Q269" s="143"/>
      <c r="R269" s="143"/>
      <c r="S269" s="143"/>
      <c r="T269" s="143"/>
      <c r="U269" s="143"/>
      <c r="V269" s="143"/>
      <c r="W269" s="143"/>
      <c r="X269" s="143"/>
      <c r="Y269" s="143"/>
      <c r="Z269" s="143"/>
    </row>
    <row r="270">
      <c r="A270" s="143"/>
      <c r="B270" s="143"/>
      <c r="C270" s="143"/>
      <c r="D270" s="143"/>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row>
    <row r="271">
      <c r="A271" s="143"/>
      <c r="B271" s="143"/>
      <c r="C271" s="143"/>
      <c r="D271" s="143"/>
      <c r="E271" s="143"/>
      <c r="F271" s="143"/>
      <c r="G271" s="143"/>
      <c r="H271" s="143"/>
      <c r="I271" s="143"/>
      <c r="J271" s="143"/>
      <c r="K271" s="143"/>
      <c r="L271" s="143"/>
      <c r="M271" s="143"/>
      <c r="N271" s="143"/>
      <c r="O271" s="143"/>
      <c r="P271" s="143"/>
      <c r="Q271" s="143"/>
      <c r="R271" s="143"/>
      <c r="S271" s="143"/>
      <c r="T271" s="143"/>
      <c r="U271" s="143"/>
      <c r="V271" s="143"/>
      <c r="W271" s="143"/>
      <c r="X271" s="143"/>
      <c r="Y271" s="143"/>
      <c r="Z271" s="143"/>
    </row>
    <row r="272">
      <c r="A272" s="143"/>
      <c r="B272" s="143"/>
      <c r="C272" s="143"/>
      <c r="D272" s="143"/>
      <c r="E272" s="143"/>
      <c r="F272" s="143"/>
      <c r="G272" s="143"/>
      <c r="H272" s="143"/>
      <c r="I272" s="143"/>
      <c r="J272" s="143"/>
      <c r="K272" s="143"/>
      <c r="L272" s="143"/>
      <c r="M272" s="143"/>
      <c r="N272" s="143"/>
      <c r="O272" s="143"/>
      <c r="P272" s="143"/>
      <c r="Q272" s="143"/>
      <c r="R272" s="143"/>
      <c r="S272" s="143"/>
      <c r="T272" s="143"/>
      <c r="U272" s="143"/>
      <c r="V272" s="143"/>
      <c r="W272" s="143"/>
      <c r="X272" s="143"/>
      <c r="Y272" s="143"/>
      <c r="Z272" s="143"/>
    </row>
    <row r="273">
      <c r="A273" s="143"/>
      <c r="B273" s="143"/>
      <c r="C273" s="143"/>
      <c r="D273" s="143"/>
      <c r="E273" s="143"/>
      <c r="F273" s="143"/>
      <c r="G273" s="143"/>
      <c r="H273" s="143"/>
      <c r="I273" s="143"/>
      <c r="J273" s="143"/>
      <c r="K273" s="143"/>
      <c r="L273" s="143"/>
      <c r="M273" s="143"/>
      <c r="N273" s="143"/>
      <c r="O273" s="143"/>
      <c r="P273" s="143"/>
      <c r="Q273" s="143"/>
      <c r="R273" s="143"/>
      <c r="S273" s="143"/>
      <c r="T273" s="143"/>
      <c r="U273" s="143"/>
      <c r="V273" s="143"/>
      <c r="W273" s="143"/>
      <c r="X273" s="143"/>
      <c r="Y273" s="143"/>
      <c r="Z273" s="143"/>
    </row>
    <row r="274">
      <c r="A274" s="143"/>
      <c r="B274" s="143"/>
      <c r="C274" s="143"/>
      <c r="D274" s="143"/>
      <c r="E274" s="143"/>
      <c r="F274" s="143"/>
      <c r="G274" s="143"/>
      <c r="H274" s="143"/>
      <c r="I274" s="143"/>
      <c r="J274" s="143"/>
      <c r="K274" s="143"/>
      <c r="L274" s="143"/>
      <c r="M274" s="143"/>
      <c r="N274" s="143"/>
      <c r="O274" s="143"/>
      <c r="P274" s="143"/>
      <c r="Q274" s="143"/>
      <c r="R274" s="143"/>
      <c r="S274" s="143"/>
      <c r="T274" s="143"/>
      <c r="U274" s="143"/>
      <c r="V274" s="143"/>
      <c r="W274" s="143"/>
      <c r="X274" s="143"/>
      <c r="Y274" s="143"/>
      <c r="Z274" s="143"/>
    </row>
    <row r="275">
      <c r="A275" s="143"/>
      <c r="B275" s="143"/>
      <c r="C275" s="143"/>
      <c r="D275" s="143"/>
      <c r="E275" s="143"/>
      <c r="F275" s="143"/>
      <c r="G275" s="143"/>
      <c r="H275" s="143"/>
      <c r="I275" s="143"/>
      <c r="J275" s="143"/>
      <c r="K275" s="143"/>
      <c r="L275" s="143"/>
      <c r="M275" s="143"/>
      <c r="N275" s="143"/>
      <c r="O275" s="143"/>
      <c r="P275" s="143"/>
      <c r="Q275" s="143"/>
      <c r="R275" s="143"/>
      <c r="S275" s="143"/>
      <c r="T275" s="143"/>
      <c r="U275" s="143"/>
      <c r="V275" s="143"/>
      <c r="W275" s="143"/>
      <c r="X275" s="143"/>
      <c r="Y275" s="143"/>
      <c r="Z275" s="143"/>
    </row>
    <row r="276">
      <c r="A276" s="143"/>
      <c r="B276" s="143"/>
      <c r="C276" s="143"/>
      <c r="D276" s="143"/>
      <c r="E276" s="143"/>
      <c r="F276" s="143"/>
      <c r="G276" s="143"/>
      <c r="H276" s="143"/>
      <c r="I276" s="143"/>
      <c r="J276" s="143"/>
      <c r="K276" s="143"/>
      <c r="L276" s="143"/>
      <c r="M276" s="143"/>
      <c r="N276" s="143"/>
      <c r="O276" s="143"/>
      <c r="P276" s="143"/>
      <c r="Q276" s="143"/>
      <c r="R276" s="143"/>
      <c r="S276" s="143"/>
      <c r="T276" s="143"/>
      <c r="U276" s="143"/>
      <c r="V276" s="143"/>
      <c r="W276" s="143"/>
      <c r="X276" s="143"/>
      <c r="Y276" s="143"/>
      <c r="Z276" s="143"/>
    </row>
    <row r="277">
      <c r="A277" s="143"/>
      <c r="B277" s="143"/>
      <c r="C277" s="143"/>
      <c r="D277" s="143"/>
      <c r="E277" s="143"/>
      <c r="F277" s="143"/>
      <c r="G277" s="143"/>
      <c r="H277" s="143"/>
      <c r="I277" s="143"/>
      <c r="J277" s="143"/>
      <c r="K277" s="143"/>
      <c r="L277" s="143"/>
      <c r="M277" s="143"/>
      <c r="N277" s="143"/>
      <c r="O277" s="143"/>
      <c r="P277" s="143"/>
      <c r="Q277" s="143"/>
      <c r="R277" s="143"/>
      <c r="S277" s="143"/>
      <c r="T277" s="143"/>
      <c r="U277" s="143"/>
      <c r="V277" s="143"/>
      <c r="W277" s="143"/>
      <c r="X277" s="143"/>
      <c r="Y277" s="143"/>
      <c r="Z277" s="143"/>
    </row>
    <row r="278">
      <c r="A278" s="143"/>
      <c r="B278" s="143"/>
      <c r="C278" s="143"/>
      <c r="D278" s="143"/>
      <c r="E278" s="143"/>
      <c r="F278" s="143"/>
      <c r="G278" s="143"/>
      <c r="H278" s="143"/>
      <c r="I278" s="143"/>
      <c r="J278" s="143"/>
      <c r="K278" s="143"/>
      <c r="L278" s="143"/>
      <c r="M278" s="143"/>
      <c r="N278" s="143"/>
      <c r="O278" s="143"/>
      <c r="P278" s="143"/>
      <c r="Q278" s="143"/>
      <c r="R278" s="143"/>
      <c r="S278" s="143"/>
      <c r="T278" s="143"/>
      <c r="U278" s="143"/>
      <c r="V278" s="143"/>
      <c r="W278" s="143"/>
      <c r="X278" s="143"/>
      <c r="Y278" s="143"/>
      <c r="Z278" s="143"/>
    </row>
    <row r="279">
      <c r="A279" s="143"/>
      <c r="B279" s="143"/>
      <c r="C279" s="143"/>
      <c r="D279" s="143"/>
      <c r="E279" s="143"/>
      <c r="F279" s="143"/>
      <c r="G279" s="143"/>
      <c r="H279" s="143"/>
      <c r="I279" s="143"/>
      <c r="J279" s="143"/>
      <c r="K279" s="143"/>
      <c r="L279" s="143"/>
      <c r="M279" s="143"/>
      <c r="N279" s="143"/>
      <c r="O279" s="143"/>
      <c r="P279" s="143"/>
      <c r="Q279" s="143"/>
      <c r="R279" s="143"/>
      <c r="S279" s="143"/>
      <c r="T279" s="143"/>
      <c r="U279" s="143"/>
      <c r="V279" s="143"/>
      <c r="W279" s="143"/>
      <c r="X279" s="143"/>
      <c r="Y279" s="143"/>
      <c r="Z279" s="143"/>
    </row>
    <row r="280">
      <c r="A280" s="143"/>
      <c r="B280" s="143"/>
      <c r="C280" s="143"/>
      <c r="D280" s="143"/>
      <c r="E280" s="143"/>
      <c r="F280" s="143"/>
      <c r="G280" s="143"/>
      <c r="H280" s="143"/>
      <c r="I280" s="143"/>
      <c r="J280" s="143"/>
      <c r="K280" s="143"/>
      <c r="L280" s="143"/>
      <c r="M280" s="143"/>
      <c r="N280" s="143"/>
      <c r="O280" s="143"/>
      <c r="P280" s="143"/>
      <c r="Q280" s="143"/>
      <c r="R280" s="143"/>
      <c r="S280" s="143"/>
      <c r="T280" s="143"/>
      <c r="U280" s="143"/>
      <c r="V280" s="143"/>
      <c r="W280" s="143"/>
      <c r="X280" s="143"/>
      <c r="Y280" s="143"/>
      <c r="Z280" s="143"/>
    </row>
    <row r="281">
      <c r="A281" s="143"/>
      <c r="B281" s="143"/>
      <c r="C281" s="143"/>
      <c r="D281" s="143"/>
      <c r="E281" s="143"/>
      <c r="F281" s="143"/>
      <c r="G281" s="143"/>
      <c r="H281" s="143"/>
      <c r="I281" s="143"/>
      <c r="J281" s="143"/>
      <c r="K281" s="143"/>
      <c r="L281" s="143"/>
      <c r="M281" s="143"/>
      <c r="N281" s="143"/>
      <c r="O281" s="143"/>
      <c r="P281" s="143"/>
      <c r="Q281" s="143"/>
      <c r="R281" s="143"/>
      <c r="S281" s="143"/>
      <c r="T281" s="143"/>
      <c r="U281" s="143"/>
      <c r="V281" s="143"/>
      <c r="W281" s="143"/>
      <c r="X281" s="143"/>
      <c r="Y281" s="143"/>
      <c r="Z281" s="143"/>
    </row>
    <row r="282">
      <c r="A282" s="143"/>
      <c r="B282" s="143"/>
      <c r="C282" s="143"/>
      <c r="D282" s="143"/>
      <c r="E282" s="143"/>
      <c r="F282" s="143"/>
      <c r="G282" s="143"/>
      <c r="H282" s="143"/>
      <c r="I282" s="143"/>
      <c r="J282" s="143"/>
      <c r="K282" s="143"/>
      <c r="L282" s="143"/>
      <c r="M282" s="143"/>
      <c r="N282" s="143"/>
      <c r="O282" s="143"/>
      <c r="P282" s="143"/>
      <c r="Q282" s="143"/>
      <c r="R282" s="143"/>
      <c r="S282" s="143"/>
      <c r="T282" s="143"/>
      <c r="U282" s="143"/>
      <c r="V282" s="143"/>
      <c r="W282" s="143"/>
      <c r="X282" s="143"/>
      <c r="Y282" s="143"/>
      <c r="Z282" s="143"/>
    </row>
    <row r="283">
      <c r="A283" s="143"/>
      <c r="B283" s="143"/>
      <c r="C283" s="143"/>
      <c r="D283" s="143"/>
      <c r="E283" s="143"/>
      <c r="F283" s="143"/>
      <c r="G283" s="143"/>
      <c r="H283" s="143"/>
      <c r="I283" s="143"/>
      <c r="J283" s="143"/>
      <c r="K283" s="143"/>
      <c r="L283" s="143"/>
      <c r="M283" s="143"/>
      <c r="N283" s="143"/>
      <c r="O283" s="143"/>
      <c r="P283" s="143"/>
      <c r="Q283" s="143"/>
      <c r="R283" s="143"/>
      <c r="S283" s="143"/>
      <c r="T283" s="143"/>
      <c r="U283" s="143"/>
      <c r="V283" s="143"/>
      <c r="W283" s="143"/>
      <c r="X283" s="143"/>
      <c r="Y283" s="143"/>
      <c r="Z283" s="143"/>
    </row>
    <row r="284">
      <c r="A284" s="143"/>
      <c r="B284" s="143"/>
      <c r="C284" s="143"/>
      <c r="D284" s="143"/>
      <c r="E284" s="143"/>
      <c r="F284" s="143"/>
      <c r="G284" s="143"/>
      <c r="H284" s="143"/>
      <c r="I284" s="143"/>
      <c r="J284" s="143"/>
      <c r="K284" s="143"/>
      <c r="L284" s="143"/>
      <c r="M284" s="143"/>
      <c r="N284" s="143"/>
      <c r="O284" s="143"/>
      <c r="P284" s="143"/>
      <c r="Q284" s="143"/>
      <c r="R284" s="143"/>
      <c r="S284" s="143"/>
      <c r="T284" s="143"/>
      <c r="U284" s="143"/>
      <c r="V284" s="143"/>
      <c r="W284" s="143"/>
      <c r="X284" s="143"/>
      <c r="Y284" s="143"/>
      <c r="Z284" s="143"/>
    </row>
    <row r="285">
      <c r="A285" s="143"/>
      <c r="B285" s="143"/>
      <c r="C285" s="143"/>
      <c r="D285" s="143"/>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row>
    <row r="286">
      <c r="A286" s="143"/>
      <c r="B286" s="143"/>
      <c r="C286" s="143"/>
      <c r="D286" s="143"/>
      <c r="E286" s="143"/>
      <c r="F286" s="143"/>
      <c r="G286" s="143"/>
      <c r="H286" s="143"/>
      <c r="I286" s="143"/>
      <c r="J286" s="143"/>
      <c r="K286" s="143"/>
      <c r="L286" s="143"/>
      <c r="M286" s="143"/>
      <c r="N286" s="143"/>
      <c r="O286" s="143"/>
      <c r="P286" s="143"/>
      <c r="Q286" s="143"/>
      <c r="R286" s="143"/>
      <c r="S286" s="143"/>
      <c r="T286" s="143"/>
      <c r="U286" s="143"/>
      <c r="V286" s="143"/>
      <c r="W286" s="143"/>
      <c r="X286" s="143"/>
      <c r="Y286" s="143"/>
      <c r="Z286" s="143"/>
    </row>
    <row r="287">
      <c r="A287" s="143"/>
      <c r="B287" s="143"/>
      <c r="C287" s="143"/>
      <c r="D287" s="143"/>
      <c r="E287" s="143"/>
      <c r="F287" s="143"/>
      <c r="G287" s="143"/>
      <c r="H287" s="143"/>
      <c r="I287" s="143"/>
      <c r="J287" s="143"/>
      <c r="K287" s="143"/>
      <c r="L287" s="143"/>
      <c r="M287" s="143"/>
      <c r="N287" s="143"/>
      <c r="O287" s="143"/>
      <c r="P287" s="143"/>
      <c r="Q287" s="143"/>
      <c r="R287" s="143"/>
      <c r="S287" s="143"/>
      <c r="T287" s="143"/>
      <c r="U287" s="143"/>
      <c r="V287" s="143"/>
      <c r="W287" s="143"/>
      <c r="X287" s="143"/>
      <c r="Y287" s="143"/>
      <c r="Z287" s="143"/>
    </row>
    <row r="288">
      <c r="A288" s="143"/>
      <c r="B288" s="143"/>
      <c r="C288" s="143"/>
      <c r="D288" s="143"/>
      <c r="E288" s="143"/>
      <c r="F288" s="143"/>
      <c r="G288" s="143"/>
      <c r="H288" s="143"/>
      <c r="I288" s="143"/>
      <c r="J288" s="143"/>
      <c r="K288" s="143"/>
      <c r="L288" s="143"/>
      <c r="M288" s="143"/>
      <c r="N288" s="143"/>
      <c r="O288" s="143"/>
      <c r="P288" s="143"/>
      <c r="Q288" s="143"/>
      <c r="R288" s="143"/>
      <c r="S288" s="143"/>
      <c r="T288" s="143"/>
      <c r="U288" s="143"/>
      <c r="V288" s="143"/>
      <c r="W288" s="143"/>
      <c r="X288" s="143"/>
      <c r="Y288" s="143"/>
      <c r="Z288" s="143"/>
    </row>
    <row r="289">
      <c r="A289" s="143"/>
      <c r="B289" s="143"/>
      <c r="C289" s="143"/>
      <c r="D289" s="143"/>
      <c r="E289" s="143"/>
      <c r="F289" s="143"/>
      <c r="G289" s="143"/>
      <c r="H289" s="143"/>
      <c r="I289" s="143"/>
      <c r="J289" s="143"/>
      <c r="K289" s="143"/>
      <c r="L289" s="143"/>
      <c r="M289" s="143"/>
      <c r="N289" s="143"/>
      <c r="O289" s="143"/>
      <c r="P289" s="143"/>
      <c r="Q289" s="143"/>
      <c r="R289" s="143"/>
      <c r="S289" s="143"/>
      <c r="T289" s="143"/>
      <c r="U289" s="143"/>
      <c r="V289" s="143"/>
      <c r="W289" s="143"/>
      <c r="X289" s="143"/>
      <c r="Y289" s="143"/>
      <c r="Z289" s="143"/>
    </row>
    <row r="290">
      <c r="A290" s="143"/>
      <c r="B290" s="143"/>
      <c r="C290" s="143"/>
      <c r="D290" s="143"/>
      <c r="E290" s="143"/>
      <c r="F290" s="143"/>
      <c r="G290" s="143"/>
      <c r="H290" s="143"/>
      <c r="I290" s="143"/>
      <c r="J290" s="143"/>
      <c r="K290" s="143"/>
      <c r="L290" s="143"/>
      <c r="M290" s="143"/>
      <c r="N290" s="143"/>
      <c r="O290" s="143"/>
      <c r="P290" s="143"/>
      <c r="Q290" s="143"/>
      <c r="R290" s="143"/>
      <c r="S290" s="143"/>
      <c r="T290" s="143"/>
      <c r="U290" s="143"/>
      <c r="V290" s="143"/>
      <c r="W290" s="143"/>
      <c r="X290" s="143"/>
      <c r="Y290" s="143"/>
      <c r="Z290" s="143"/>
    </row>
    <row r="291">
      <c r="A291" s="143"/>
      <c r="B291" s="143"/>
      <c r="C291" s="143"/>
      <c r="D291" s="143"/>
      <c r="E291" s="143"/>
      <c r="F291" s="143"/>
      <c r="G291" s="143"/>
      <c r="H291" s="143"/>
      <c r="I291" s="143"/>
      <c r="J291" s="143"/>
      <c r="K291" s="143"/>
      <c r="L291" s="143"/>
      <c r="M291" s="143"/>
      <c r="N291" s="143"/>
      <c r="O291" s="143"/>
      <c r="P291" s="143"/>
      <c r="Q291" s="143"/>
      <c r="R291" s="143"/>
      <c r="S291" s="143"/>
      <c r="T291" s="143"/>
      <c r="U291" s="143"/>
      <c r="V291" s="143"/>
      <c r="W291" s="143"/>
      <c r="X291" s="143"/>
      <c r="Y291" s="143"/>
      <c r="Z291" s="143"/>
    </row>
    <row r="292">
      <c r="A292" s="143"/>
      <c r="B292" s="143"/>
      <c r="C292" s="143"/>
      <c r="D292" s="143"/>
      <c r="E292" s="143"/>
      <c r="F292" s="143"/>
      <c r="G292" s="143"/>
      <c r="H292" s="143"/>
      <c r="I292" s="143"/>
      <c r="J292" s="143"/>
      <c r="K292" s="143"/>
      <c r="L292" s="143"/>
      <c r="M292" s="143"/>
      <c r="N292" s="143"/>
      <c r="O292" s="143"/>
      <c r="P292" s="143"/>
      <c r="Q292" s="143"/>
      <c r="R292" s="143"/>
      <c r="S292" s="143"/>
      <c r="T292" s="143"/>
      <c r="U292" s="143"/>
      <c r="V292" s="143"/>
      <c r="W292" s="143"/>
      <c r="X292" s="143"/>
      <c r="Y292" s="143"/>
      <c r="Z292" s="143"/>
    </row>
    <row r="293">
      <c r="A293" s="143"/>
      <c r="B293" s="143"/>
      <c r="C293" s="143"/>
      <c r="D293" s="143"/>
      <c r="E293" s="143"/>
      <c r="F293" s="143"/>
      <c r="G293" s="143"/>
      <c r="H293" s="143"/>
      <c r="I293" s="143"/>
      <c r="J293" s="143"/>
      <c r="K293" s="143"/>
      <c r="L293" s="143"/>
      <c r="M293" s="143"/>
      <c r="N293" s="143"/>
      <c r="O293" s="143"/>
      <c r="P293" s="143"/>
      <c r="Q293" s="143"/>
      <c r="R293" s="143"/>
      <c r="S293" s="143"/>
      <c r="T293" s="143"/>
      <c r="U293" s="143"/>
      <c r="V293" s="143"/>
      <c r="W293" s="143"/>
      <c r="X293" s="143"/>
      <c r="Y293" s="143"/>
      <c r="Z293" s="143"/>
    </row>
    <row r="294">
      <c r="A294" s="143"/>
      <c r="B294" s="143"/>
      <c r="C294" s="143"/>
      <c r="D294" s="143"/>
      <c r="E294" s="143"/>
      <c r="F294" s="143"/>
      <c r="G294" s="143"/>
      <c r="H294" s="143"/>
      <c r="I294" s="143"/>
      <c r="J294" s="143"/>
      <c r="K294" s="143"/>
      <c r="L294" s="143"/>
      <c r="M294" s="143"/>
      <c r="N294" s="143"/>
      <c r="O294" s="143"/>
      <c r="P294" s="143"/>
      <c r="Q294" s="143"/>
      <c r="R294" s="143"/>
      <c r="S294" s="143"/>
      <c r="T294" s="143"/>
      <c r="U294" s="143"/>
      <c r="V294" s="143"/>
      <c r="W294" s="143"/>
      <c r="X294" s="143"/>
      <c r="Y294" s="143"/>
      <c r="Z294" s="143"/>
    </row>
    <row r="295">
      <c r="A295" s="143"/>
      <c r="B295" s="143"/>
      <c r="C295" s="143"/>
      <c r="D295" s="143"/>
      <c r="E295" s="143"/>
      <c r="F295" s="143"/>
      <c r="G295" s="143"/>
      <c r="H295" s="143"/>
      <c r="I295" s="143"/>
      <c r="J295" s="143"/>
      <c r="K295" s="143"/>
      <c r="L295" s="143"/>
      <c r="M295" s="143"/>
      <c r="N295" s="143"/>
      <c r="O295" s="143"/>
      <c r="P295" s="143"/>
      <c r="Q295" s="143"/>
      <c r="R295" s="143"/>
      <c r="S295" s="143"/>
      <c r="T295" s="143"/>
      <c r="U295" s="143"/>
      <c r="V295" s="143"/>
      <c r="W295" s="143"/>
      <c r="X295" s="143"/>
      <c r="Y295" s="143"/>
      <c r="Z295" s="143"/>
    </row>
    <row r="296">
      <c r="A296" s="143"/>
      <c r="B296" s="143"/>
      <c r="C296" s="143"/>
      <c r="D296" s="143"/>
      <c r="E296" s="143"/>
      <c r="F296" s="143"/>
      <c r="G296" s="143"/>
      <c r="H296" s="143"/>
      <c r="I296" s="143"/>
      <c r="J296" s="143"/>
      <c r="K296" s="143"/>
      <c r="L296" s="143"/>
      <c r="M296" s="143"/>
      <c r="N296" s="143"/>
      <c r="O296" s="143"/>
      <c r="P296" s="143"/>
      <c r="Q296" s="143"/>
      <c r="R296" s="143"/>
      <c r="S296" s="143"/>
      <c r="T296" s="143"/>
      <c r="U296" s="143"/>
      <c r="V296" s="143"/>
      <c r="W296" s="143"/>
      <c r="X296" s="143"/>
      <c r="Y296" s="143"/>
      <c r="Z296" s="143"/>
    </row>
    <row r="297">
      <c r="A297" s="143"/>
      <c r="B297" s="143"/>
      <c r="C297" s="143"/>
      <c r="D297" s="143"/>
      <c r="E297" s="143"/>
      <c r="F297" s="143"/>
      <c r="G297" s="143"/>
      <c r="H297" s="143"/>
      <c r="I297" s="143"/>
      <c r="J297" s="143"/>
      <c r="K297" s="143"/>
      <c r="L297" s="143"/>
      <c r="M297" s="143"/>
      <c r="N297" s="143"/>
      <c r="O297" s="143"/>
      <c r="P297" s="143"/>
      <c r="Q297" s="143"/>
      <c r="R297" s="143"/>
      <c r="S297" s="143"/>
      <c r="T297" s="143"/>
      <c r="U297" s="143"/>
      <c r="V297" s="143"/>
      <c r="W297" s="143"/>
      <c r="X297" s="143"/>
      <c r="Y297" s="143"/>
      <c r="Z297" s="143"/>
    </row>
    <row r="298">
      <c r="A298" s="143"/>
      <c r="B298" s="143"/>
      <c r="C298" s="143"/>
      <c r="D298" s="143"/>
      <c r="E298" s="143"/>
      <c r="F298" s="143"/>
      <c r="G298" s="143"/>
      <c r="H298" s="143"/>
      <c r="I298" s="143"/>
      <c r="J298" s="143"/>
      <c r="K298" s="143"/>
      <c r="L298" s="143"/>
      <c r="M298" s="143"/>
      <c r="N298" s="143"/>
      <c r="O298" s="143"/>
      <c r="P298" s="143"/>
      <c r="Q298" s="143"/>
      <c r="R298" s="143"/>
      <c r="S298" s="143"/>
      <c r="T298" s="143"/>
      <c r="U298" s="143"/>
      <c r="V298" s="143"/>
      <c r="W298" s="143"/>
      <c r="X298" s="143"/>
      <c r="Y298" s="143"/>
      <c r="Z298" s="143"/>
    </row>
    <row r="299">
      <c r="A299" s="143"/>
      <c r="B299" s="143"/>
      <c r="C299" s="143"/>
      <c r="D299" s="143"/>
      <c r="E299" s="143"/>
      <c r="F299" s="143"/>
      <c r="G299" s="143"/>
      <c r="H299" s="143"/>
      <c r="I299" s="143"/>
      <c r="J299" s="143"/>
      <c r="K299" s="143"/>
      <c r="L299" s="143"/>
      <c r="M299" s="143"/>
      <c r="N299" s="143"/>
      <c r="O299" s="143"/>
      <c r="P299" s="143"/>
      <c r="Q299" s="143"/>
      <c r="R299" s="143"/>
      <c r="S299" s="143"/>
      <c r="T299" s="143"/>
      <c r="U299" s="143"/>
      <c r="V299" s="143"/>
      <c r="W299" s="143"/>
      <c r="X299" s="143"/>
      <c r="Y299" s="143"/>
      <c r="Z299" s="143"/>
    </row>
    <row r="300">
      <c r="A300" s="143"/>
      <c r="B300" s="143"/>
      <c r="C300" s="143"/>
      <c r="D300" s="143"/>
      <c r="E300" s="143"/>
      <c r="F300" s="143"/>
      <c r="G300" s="143"/>
      <c r="H300" s="143"/>
      <c r="I300" s="143"/>
      <c r="J300" s="143"/>
      <c r="K300" s="143"/>
      <c r="L300" s="143"/>
      <c r="M300" s="143"/>
      <c r="N300" s="143"/>
      <c r="O300" s="143"/>
      <c r="P300" s="143"/>
      <c r="Q300" s="143"/>
      <c r="R300" s="143"/>
      <c r="S300" s="143"/>
      <c r="T300" s="143"/>
      <c r="U300" s="143"/>
      <c r="V300" s="143"/>
      <c r="W300" s="143"/>
      <c r="X300" s="143"/>
      <c r="Y300" s="143"/>
      <c r="Z300" s="143"/>
    </row>
    <row r="301">
      <c r="A301" s="143"/>
      <c r="B301" s="143"/>
      <c r="C301" s="143"/>
      <c r="D301" s="143"/>
      <c r="E301" s="143"/>
      <c r="F301" s="143"/>
      <c r="G301" s="143"/>
      <c r="H301" s="143"/>
      <c r="I301" s="143"/>
      <c r="J301" s="143"/>
      <c r="K301" s="143"/>
      <c r="L301" s="143"/>
      <c r="M301" s="143"/>
      <c r="N301" s="143"/>
      <c r="O301" s="143"/>
      <c r="P301" s="143"/>
      <c r="Q301" s="143"/>
      <c r="R301" s="143"/>
      <c r="S301" s="143"/>
      <c r="T301" s="143"/>
      <c r="U301" s="143"/>
      <c r="V301" s="143"/>
      <c r="W301" s="143"/>
      <c r="X301" s="143"/>
      <c r="Y301" s="143"/>
      <c r="Z301" s="143"/>
    </row>
    <row r="302">
      <c r="A302" s="143"/>
      <c r="B302" s="143"/>
      <c r="C302" s="143"/>
      <c r="D302" s="143"/>
      <c r="E302" s="143"/>
      <c r="F302" s="143"/>
      <c r="G302" s="143"/>
      <c r="H302" s="143"/>
      <c r="I302" s="143"/>
      <c r="J302" s="143"/>
      <c r="K302" s="143"/>
      <c r="L302" s="143"/>
      <c r="M302" s="143"/>
      <c r="N302" s="143"/>
      <c r="O302" s="143"/>
      <c r="P302" s="143"/>
      <c r="Q302" s="143"/>
      <c r="R302" s="143"/>
      <c r="S302" s="143"/>
      <c r="T302" s="143"/>
      <c r="U302" s="143"/>
      <c r="V302" s="143"/>
      <c r="W302" s="143"/>
      <c r="X302" s="143"/>
      <c r="Y302" s="143"/>
      <c r="Z302" s="143"/>
    </row>
    <row r="303">
      <c r="A303" s="143"/>
      <c r="B303" s="143"/>
      <c r="C303" s="143"/>
      <c r="D303" s="143"/>
      <c r="E303" s="143"/>
      <c r="F303" s="143"/>
      <c r="G303" s="143"/>
      <c r="H303" s="143"/>
      <c r="I303" s="143"/>
      <c r="J303" s="143"/>
      <c r="K303" s="143"/>
      <c r="L303" s="143"/>
      <c r="M303" s="143"/>
      <c r="N303" s="143"/>
      <c r="O303" s="143"/>
      <c r="P303" s="143"/>
      <c r="Q303" s="143"/>
      <c r="R303" s="143"/>
      <c r="S303" s="143"/>
      <c r="T303" s="143"/>
      <c r="U303" s="143"/>
      <c r="V303" s="143"/>
      <c r="W303" s="143"/>
      <c r="X303" s="143"/>
      <c r="Y303" s="143"/>
      <c r="Z303" s="143"/>
    </row>
    <row r="304">
      <c r="A304" s="143"/>
      <c r="B304" s="143"/>
      <c r="C304" s="143"/>
      <c r="D304" s="143"/>
      <c r="E304" s="143"/>
      <c r="F304" s="143"/>
      <c r="G304" s="143"/>
      <c r="H304" s="143"/>
      <c r="I304" s="143"/>
      <c r="J304" s="143"/>
      <c r="K304" s="143"/>
      <c r="L304" s="143"/>
      <c r="M304" s="143"/>
      <c r="N304" s="143"/>
      <c r="O304" s="143"/>
      <c r="P304" s="143"/>
      <c r="Q304" s="143"/>
      <c r="R304" s="143"/>
      <c r="S304" s="143"/>
      <c r="T304" s="143"/>
      <c r="U304" s="143"/>
      <c r="V304" s="143"/>
      <c r="W304" s="143"/>
      <c r="X304" s="143"/>
      <c r="Y304" s="143"/>
      <c r="Z304" s="143"/>
    </row>
    <row r="305">
      <c r="A305" s="143"/>
      <c r="B305" s="143"/>
      <c r="C305" s="143"/>
      <c r="D305" s="143"/>
      <c r="E305" s="143"/>
      <c r="F305" s="143"/>
      <c r="G305" s="143"/>
      <c r="H305" s="143"/>
      <c r="I305" s="143"/>
      <c r="J305" s="143"/>
      <c r="K305" s="143"/>
      <c r="L305" s="143"/>
      <c r="M305" s="143"/>
      <c r="N305" s="143"/>
      <c r="O305" s="143"/>
      <c r="P305" s="143"/>
      <c r="Q305" s="143"/>
      <c r="R305" s="143"/>
      <c r="S305" s="143"/>
      <c r="T305" s="143"/>
      <c r="U305" s="143"/>
      <c r="V305" s="143"/>
      <c r="W305" s="143"/>
      <c r="X305" s="143"/>
      <c r="Y305" s="143"/>
      <c r="Z305" s="143"/>
    </row>
    <row r="306">
      <c r="A306" s="143"/>
      <c r="B306" s="143"/>
      <c r="C306" s="143"/>
      <c r="D306" s="143"/>
      <c r="E306" s="143"/>
      <c r="F306" s="143"/>
      <c r="G306" s="143"/>
      <c r="H306" s="143"/>
      <c r="I306" s="143"/>
      <c r="J306" s="143"/>
      <c r="K306" s="143"/>
      <c r="L306" s="143"/>
      <c r="M306" s="143"/>
      <c r="N306" s="143"/>
      <c r="O306" s="143"/>
      <c r="P306" s="143"/>
      <c r="Q306" s="143"/>
      <c r="R306" s="143"/>
      <c r="S306" s="143"/>
      <c r="T306" s="143"/>
      <c r="U306" s="143"/>
      <c r="V306" s="143"/>
      <c r="W306" s="143"/>
      <c r="X306" s="143"/>
      <c r="Y306" s="143"/>
      <c r="Z306" s="143"/>
    </row>
    <row r="307">
      <c r="A307" s="143"/>
      <c r="B307" s="143"/>
      <c r="C307" s="143"/>
      <c r="D307" s="143"/>
      <c r="E307" s="143"/>
      <c r="F307" s="143"/>
      <c r="G307" s="143"/>
      <c r="H307" s="143"/>
      <c r="I307" s="143"/>
      <c r="J307" s="143"/>
      <c r="K307" s="143"/>
      <c r="L307" s="143"/>
      <c r="M307" s="143"/>
      <c r="N307" s="143"/>
      <c r="O307" s="143"/>
      <c r="P307" s="143"/>
      <c r="Q307" s="143"/>
      <c r="R307" s="143"/>
      <c r="S307" s="143"/>
      <c r="T307" s="143"/>
      <c r="U307" s="143"/>
      <c r="V307" s="143"/>
      <c r="W307" s="143"/>
      <c r="X307" s="143"/>
      <c r="Y307" s="143"/>
      <c r="Z307" s="143"/>
    </row>
    <row r="308">
      <c r="A308" s="143"/>
      <c r="B308" s="143"/>
      <c r="C308" s="143"/>
      <c r="D308" s="143"/>
      <c r="E308" s="143"/>
      <c r="F308" s="143"/>
      <c r="G308" s="143"/>
      <c r="H308" s="143"/>
      <c r="I308" s="143"/>
      <c r="J308" s="143"/>
      <c r="K308" s="143"/>
      <c r="L308" s="143"/>
      <c r="M308" s="143"/>
      <c r="N308" s="143"/>
      <c r="O308" s="143"/>
      <c r="P308" s="143"/>
      <c r="Q308" s="143"/>
      <c r="R308" s="143"/>
      <c r="S308" s="143"/>
      <c r="T308" s="143"/>
      <c r="U308" s="143"/>
      <c r="V308" s="143"/>
      <c r="W308" s="143"/>
      <c r="X308" s="143"/>
      <c r="Y308" s="143"/>
      <c r="Z308" s="143"/>
    </row>
    <row r="309">
      <c r="A309" s="143"/>
      <c r="B309" s="143"/>
      <c r="C309" s="143"/>
      <c r="D309" s="143"/>
      <c r="E309" s="143"/>
      <c r="F309" s="143"/>
      <c r="G309" s="143"/>
      <c r="H309" s="143"/>
      <c r="I309" s="143"/>
      <c r="J309" s="143"/>
      <c r="K309" s="143"/>
      <c r="L309" s="143"/>
      <c r="M309" s="143"/>
      <c r="N309" s="143"/>
      <c r="O309" s="143"/>
      <c r="P309" s="143"/>
      <c r="Q309" s="143"/>
      <c r="R309" s="143"/>
      <c r="S309" s="143"/>
      <c r="T309" s="143"/>
      <c r="U309" s="143"/>
      <c r="V309" s="143"/>
      <c r="W309" s="143"/>
      <c r="X309" s="143"/>
      <c r="Y309" s="143"/>
      <c r="Z309" s="143"/>
    </row>
    <row r="310">
      <c r="A310" s="143"/>
      <c r="B310" s="143"/>
      <c r="C310" s="143"/>
      <c r="D310" s="143"/>
      <c r="E310" s="143"/>
      <c r="F310" s="143"/>
      <c r="G310" s="143"/>
      <c r="H310" s="143"/>
      <c r="I310" s="143"/>
      <c r="J310" s="143"/>
      <c r="K310" s="143"/>
      <c r="L310" s="143"/>
      <c r="M310" s="143"/>
      <c r="N310" s="143"/>
      <c r="O310" s="143"/>
      <c r="P310" s="143"/>
      <c r="Q310" s="143"/>
      <c r="R310" s="143"/>
      <c r="S310" s="143"/>
      <c r="T310" s="143"/>
      <c r="U310" s="143"/>
      <c r="V310" s="143"/>
      <c r="W310" s="143"/>
      <c r="X310" s="143"/>
      <c r="Y310" s="143"/>
      <c r="Z310" s="143"/>
    </row>
    <row r="311">
      <c r="A311" s="143"/>
      <c r="B311" s="143"/>
      <c r="C311" s="143"/>
      <c r="D311" s="143"/>
      <c r="E311" s="143"/>
      <c r="F311" s="143"/>
      <c r="G311" s="143"/>
      <c r="H311" s="143"/>
      <c r="I311" s="143"/>
      <c r="J311" s="143"/>
      <c r="K311" s="143"/>
      <c r="L311" s="143"/>
      <c r="M311" s="143"/>
      <c r="N311" s="143"/>
      <c r="O311" s="143"/>
      <c r="P311" s="143"/>
      <c r="Q311" s="143"/>
      <c r="R311" s="143"/>
      <c r="S311" s="143"/>
      <c r="T311" s="143"/>
      <c r="U311" s="143"/>
      <c r="V311" s="143"/>
      <c r="W311" s="143"/>
      <c r="X311" s="143"/>
      <c r="Y311" s="143"/>
      <c r="Z311" s="143"/>
    </row>
    <row r="312">
      <c r="A312" s="143"/>
      <c r="B312" s="143"/>
      <c r="C312" s="143"/>
      <c r="D312" s="143"/>
      <c r="E312" s="143"/>
      <c r="F312" s="143"/>
      <c r="G312" s="143"/>
      <c r="H312" s="143"/>
      <c r="I312" s="143"/>
      <c r="J312" s="143"/>
      <c r="K312" s="143"/>
      <c r="L312" s="143"/>
      <c r="M312" s="143"/>
      <c r="N312" s="143"/>
      <c r="O312" s="143"/>
      <c r="P312" s="143"/>
      <c r="Q312" s="143"/>
      <c r="R312" s="143"/>
      <c r="S312" s="143"/>
      <c r="T312" s="143"/>
      <c r="U312" s="143"/>
      <c r="V312" s="143"/>
      <c r="W312" s="143"/>
      <c r="X312" s="143"/>
      <c r="Y312" s="143"/>
      <c r="Z312" s="143"/>
    </row>
    <row r="313">
      <c r="A313" s="143"/>
      <c r="B313" s="143"/>
      <c r="C313" s="143"/>
      <c r="D313" s="143"/>
      <c r="E313" s="143"/>
      <c r="F313" s="143"/>
      <c r="G313" s="143"/>
      <c r="H313" s="143"/>
      <c r="I313" s="143"/>
      <c r="J313" s="143"/>
      <c r="K313" s="143"/>
      <c r="L313" s="143"/>
      <c r="M313" s="143"/>
      <c r="N313" s="143"/>
      <c r="O313" s="143"/>
      <c r="P313" s="143"/>
      <c r="Q313" s="143"/>
      <c r="R313" s="143"/>
      <c r="S313" s="143"/>
      <c r="T313" s="143"/>
      <c r="U313" s="143"/>
      <c r="V313" s="143"/>
      <c r="W313" s="143"/>
      <c r="X313" s="143"/>
      <c r="Y313" s="143"/>
      <c r="Z313" s="143"/>
    </row>
    <row r="314">
      <c r="A314" s="143"/>
      <c r="B314" s="143"/>
      <c r="C314" s="143"/>
      <c r="D314" s="143"/>
      <c r="E314" s="143"/>
      <c r="F314" s="143"/>
      <c r="G314" s="143"/>
      <c r="H314" s="143"/>
      <c r="I314" s="143"/>
      <c r="J314" s="143"/>
      <c r="K314" s="143"/>
      <c r="L314" s="143"/>
      <c r="M314" s="143"/>
      <c r="N314" s="143"/>
      <c r="O314" s="143"/>
      <c r="P314" s="143"/>
      <c r="Q314" s="143"/>
      <c r="R314" s="143"/>
      <c r="S314" s="143"/>
      <c r="T314" s="143"/>
      <c r="U314" s="143"/>
      <c r="V314" s="143"/>
      <c r="W314" s="143"/>
      <c r="X314" s="143"/>
      <c r="Y314" s="143"/>
      <c r="Z314" s="143"/>
    </row>
    <row r="315">
      <c r="A315" s="143"/>
      <c r="B315" s="143"/>
      <c r="C315" s="143"/>
      <c r="D315" s="143"/>
      <c r="E315" s="143"/>
      <c r="F315" s="143"/>
      <c r="G315" s="143"/>
      <c r="H315" s="143"/>
      <c r="I315" s="143"/>
      <c r="J315" s="143"/>
      <c r="K315" s="143"/>
      <c r="L315" s="143"/>
      <c r="M315" s="143"/>
      <c r="N315" s="143"/>
      <c r="O315" s="143"/>
      <c r="P315" s="143"/>
      <c r="Q315" s="143"/>
      <c r="R315" s="143"/>
      <c r="S315" s="143"/>
      <c r="T315" s="143"/>
      <c r="U315" s="143"/>
      <c r="V315" s="143"/>
      <c r="W315" s="143"/>
      <c r="X315" s="143"/>
      <c r="Y315" s="143"/>
      <c r="Z315" s="143"/>
    </row>
    <row r="316">
      <c r="A316" s="143"/>
      <c r="B316" s="143"/>
      <c r="C316" s="143"/>
      <c r="D316" s="143"/>
      <c r="E316" s="143"/>
      <c r="F316" s="143"/>
      <c r="G316" s="143"/>
      <c r="H316" s="143"/>
      <c r="I316" s="143"/>
      <c r="J316" s="143"/>
      <c r="K316" s="143"/>
      <c r="L316" s="143"/>
      <c r="M316" s="143"/>
      <c r="N316" s="143"/>
      <c r="O316" s="143"/>
      <c r="P316" s="143"/>
      <c r="Q316" s="143"/>
      <c r="R316" s="143"/>
      <c r="S316" s="143"/>
      <c r="T316" s="143"/>
      <c r="U316" s="143"/>
      <c r="V316" s="143"/>
      <c r="W316" s="143"/>
      <c r="X316" s="143"/>
      <c r="Y316" s="143"/>
      <c r="Z316" s="143"/>
    </row>
    <row r="317">
      <c r="A317" s="143"/>
      <c r="B317" s="143"/>
      <c r="C317" s="143"/>
      <c r="D317" s="143"/>
      <c r="E317" s="143"/>
      <c r="F317" s="143"/>
      <c r="G317" s="143"/>
      <c r="H317" s="143"/>
      <c r="I317" s="143"/>
      <c r="J317" s="143"/>
      <c r="K317" s="143"/>
      <c r="L317" s="143"/>
      <c r="M317" s="143"/>
      <c r="N317" s="143"/>
      <c r="O317" s="143"/>
      <c r="P317" s="143"/>
      <c r="Q317" s="143"/>
      <c r="R317" s="143"/>
      <c r="S317" s="143"/>
      <c r="T317" s="143"/>
      <c r="U317" s="143"/>
      <c r="V317" s="143"/>
      <c r="W317" s="143"/>
      <c r="X317" s="143"/>
      <c r="Y317" s="143"/>
      <c r="Z317" s="143"/>
    </row>
    <row r="318">
      <c r="A318" s="143"/>
      <c r="B318" s="143"/>
      <c r="C318" s="143"/>
      <c r="D318" s="143"/>
      <c r="E318" s="143"/>
      <c r="F318" s="143"/>
      <c r="G318" s="143"/>
      <c r="H318" s="143"/>
      <c r="I318" s="143"/>
      <c r="J318" s="143"/>
      <c r="K318" s="143"/>
      <c r="L318" s="143"/>
      <c r="M318" s="143"/>
      <c r="N318" s="143"/>
      <c r="O318" s="143"/>
      <c r="P318" s="143"/>
      <c r="Q318" s="143"/>
      <c r="R318" s="143"/>
      <c r="S318" s="143"/>
      <c r="T318" s="143"/>
      <c r="U318" s="143"/>
      <c r="V318" s="143"/>
      <c r="W318" s="143"/>
      <c r="X318" s="143"/>
      <c r="Y318" s="143"/>
      <c r="Z318" s="143"/>
    </row>
    <row r="319">
      <c r="A319" s="143"/>
      <c r="B319" s="143"/>
      <c r="C319" s="143"/>
      <c r="D319" s="143"/>
      <c r="E319" s="143"/>
      <c r="F319" s="143"/>
      <c r="G319" s="143"/>
      <c r="H319" s="143"/>
      <c r="I319" s="143"/>
      <c r="J319" s="143"/>
      <c r="K319" s="143"/>
      <c r="L319" s="143"/>
      <c r="M319" s="143"/>
      <c r="N319" s="143"/>
      <c r="O319" s="143"/>
      <c r="P319" s="143"/>
      <c r="Q319" s="143"/>
      <c r="R319" s="143"/>
      <c r="S319" s="143"/>
      <c r="T319" s="143"/>
      <c r="U319" s="143"/>
      <c r="V319" s="143"/>
      <c r="W319" s="143"/>
      <c r="X319" s="143"/>
      <c r="Y319" s="143"/>
      <c r="Z319" s="143"/>
    </row>
    <row r="320">
      <c r="A320" s="143"/>
      <c r="B320" s="143"/>
      <c r="C320" s="143"/>
      <c r="D320" s="143"/>
      <c r="E320" s="143"/>
      <c r="F320" s="143"/>
      <c r="G320" s="143"/>
      <c r="H320" s="143"/>
      <c r="I320" s="143"/>
      <c r="J320" s="143"/>
      <c r="K320" s="143"/>
      <c r="L320" s="143"/>
      <c r="M320" s="143"/>
      <c r="N320" s="143"/>
      <c r="O320" s="143"/>
      <c r="P320" s="143"/>
      <c r="Q320" s="143"/>
      <c r="R320" s="143"/>
      <c r="S320" s="143"/>
      <c r="T320" s="143"/>
      <c r="U320" s="143"/>
      <c r="V320" s="143"/>
      <c r="W320" s="143"/>
      <c r="X320" s="143"/>
      <c r="Y320" s="143"/>
      <c r="Z320" s="143"/>
    </row>
    <row r="321">
      <c r="A321" s="143"/>
      <c r="B321" s="143"/>
      <c r="C321" s="143"/>
      <c r="D321" s="143"/>
      <c r="E321" s="143"/>
      <c r="F321" s="143"/>
      <c r="G321" s="143"/>
      <c r="H321" s="143"/>
      <c r="I321" s="143"/>
      <c r="J321" s="143"/>
      <c r="K321" s="143"/>
      <c r="L321" s="143"/>
      <c r="M321" s="143"/>
      <c r="N321" s="143"/>
      <c r="O321" s="143"/>
      <c r="P321" s="143"/>
      <c r="Q321" s="143"/>
      <c r="R321" s="143"/>
      <c r="S321" s="143"/>
      <c r="T321" s="143"/>
      <c r="U321" s="143"/>
      <c r="V321" s="143"/>
      <c r="W321" s="143"/>
      <c r="X321" s="143"/>
      <c r="Y321" s="143"/>
      <c r="Z321" s="143"/>
    </row>
    <row r="322">
      <c r="A322" s="143"/>
      <c r="B322" s="143"/>
      <c r="C322" s="143"/>
      <c r="D322" s="143"/>
      <c r="E322" s="143"/>
      <c r="F322" s="143"/>
      <c r="G322" s="143"/>
      <c r="H322" s="143"/>
      <c r="I322" s="143"/>
      <c r="J322" s="143"/>
      <c r="K322" s="143"/>
      <c r="L322" s="143"/>
      <c r="M322" s="143"/>
      <c r="N322" s="143"/>
      <c r="O322" s="143"/>
      <c r="P322" s="143"/>
      <c r="Q322" s="143"/>
      <c r="R322" s="143"/>
      <c r="S322" s="143"/>
      <c r="T322" s="143"/>
      <c r="U322" s="143"/>
      <c r="V322" s="143"/>
      <c r="W322" s="143"/>
      <c r="X322" s="143"/>
      <c r="Y322" s="143"/>
      <c r="Z322" s="143"/>
    </row>
    <row r="323">
      <c r="A323" s="143"/>
      <c r="B323" s="143"/>
      <c r="C323" s="143"/>
      <c r="D323" s="143"/>
      <c r="E323" s="143"/>
      <c r="F323" s="143"/>
      <c r="G323" s="143"/>
      <c r="H323" s="143"/>
      <c r="I323" s="143"/>
      <c r="J323" s="143"/>
      <c r="K323" s="143"/>
      <c r="L323" s="143"/>
      <c r="M323" s="143"/>
      <c r="N323" s="143"/>
      <c r="O323" s="143"/>
      <c r="P323" s="143"/>
      <c r="Q323" s="143"/>
      <c r="R323" s="143"/>
      <c r="S323" s="143"/>
      <c r="T323" s="143"/>
      <c r="U323" s="143"/>
      <c r="V323" s="143"/>
      <c r="W323" s="143"/>
      <c r="X323" s="143"/>
      <c r="Y323" s="143"/>
      <c r="Z323" s="143"/>
    </row>
    <row r="324">
      <c r="A324" s="143"/>
      <c r="B324" s="143"/>
      <c r="C324" s="143"/>
      <c r="D324" s="143"/>
      <c r="E324" s="143"/>
      <c r="F324" s="143"/>
      <c r="G324" s="143"/>
      <c r="H324" s="143"/>
      <c r="I324" s="143"/>
      <c r="J324" s="143"/>
      <c r="K324" s="143"/>
      <c r="L324" s="143"/>
      <c r="M324" s="143"/>
      <c r="N324" s="143"/>
      <c r="O324" s="143"/>
      <c r="P324" s="143"/>
      <c r="Q324" s="143"/>
      <c r="R324" s="143"/>
      <c r="S324" s="143"/>
      <c r="T324" s="143"/>
      <c r="U324" s="143"/>
      <c r="V324" s="143"/>
      <c r="W324" s="143"/>
      <c r="X324" s="143"/>
      <c r="Y324" s="143"/>
      <c r="Z324" s="143"/>
    </row>
    <row r="325">
      <c r="A325" s="143"/>
      <c r="B325" s="143"/>
      <c r="C325" s="143"/>
      <c r="D325" s="143"/>
      <c r="E325" s="143"/>
      <c r="F325" s="143"/>
      <c r="G325" s="143"/>
      <c r="H325" s="143"/>
      <c r="I325" s="143"/>
      <c r="J325" s="143"/>
      <c r="K325" s="143"/>
      <c r="L325" s="143"/>
      <c r="M325" s="143"/>
      <c r="N325" s="143"/>
      <c r="O325" s="143"/>
      <c r="P325" s="143"/>
      <c r="Q325" s="143"/>
      <c r="R325" s="143"/>
      <c r="S325" s="143"/>
      <c r="T325" s="143"/>
      <c r="U325" s="143"/>
      <c r="V325" s="143"/>
      <c r="W325" s="143"/>
      <c r="X325" s="143"/>
      <c r="Y325" s="143"/>
      <c r="Z325" s="143"/>
    </row>
    <row r="326">
      <c r="A326" s="143"/>
      <c r="B326" s="143"/>
      <c r="C326" s="143"/>
      <c r="D326" s="143"/>
      <c r="E326" s="143"/>
      <c r="F326" s="143"/>
      <c r="G326" s="143"/>
      <c r="H326" s="143"/>
      <c r="I326" s="143"/>
      <c r="J326" s="143"/>
      <c r="K326" s="143"/>
      <c r="L326" s="143"/>
      <c r="M326" s="143"/>
      <c r="N326" s="143"/>
      <c r="O326" s="143"/>
      <c r="P326" s="143"/>
      <c r="Q326" s="143"/>
      <c r="R326" s="143"/>
      <c r="S326" s="143"/>
      <c r="T326" s="143"/>
      <c r="U326" s="143"/>
      <c r="V326" s="143"/>
      <c r="W326" s="143"/>
      <c r="X326" s="143"/>
      <c r="Y326" s="143"/>
      <c r="Z326" s="143"/>
    </row>
    <row r="327">
      <c r="A327" s="143"/>
      <c r="B327" s="143"/>
      <c r="C327" s="143"/>
      <c r="D327" s="143"/>
      <c r="E327" s="143"/>
      <c r="F327" s="143"/>
      <c r="G327" s="143"/>
      <c r="H327" s="143"/>
      <c r="I327" s="143"/>
      <c r="J327" s="143"/>
      <c r="K327" s="143"/>
      <c r="L327" s="143"/>
      <c r="M327" s="143"/>
      <c r="N327" s="143"/>
      <c r="O327" s="143"/>
      <c r="P327" s="143"/>
      <c r="Q327" s="143"/>
      <c r="R327" s="143"/>
      <c r="S327" s="143"/>
      <c r="T327" s="143"/>
      <c r="U327" s="143"/>
      <c r="V327" s="143"/>
      <c r="W327" s="143"/>
      <c r="X327" s="143"/>
      <c r="Y327" s="143"/>
      <c r="Z327" s="143"/>
    </row>
    <row r="328">
      <c r="A328" s="143"/>
      <c r="B328" s="143"/>
      <c r="C328" s="143"/>
      <c r="D328" s="143"/>
      <c r="E328" s="143"/>
      <c r="F328" s="143"/>
      <c r="G328" s="143"/>
      <c r="H328" s="143"/>
      <c r="I328" s="143"/>
      <c r="J328" s="143"/>
      <c r="K328" s="143"/>
      <c r="L328" s="143"/>
      <c r="M328" s="143"/>
      <c r="N328" s="143"/>
      <c r="O328" s="143"/>
      <c r="P328" s="143"/>
      <c r="Q328" s="143"/>
      <c r="R328" s="143"/>
      <c r="S328" s="143"/>
      <c r="T328" s="143"/>
      <c r="U328" s="143"/>
      <c r="V328" s="143"/>
      <c r="W328" s="143"/>
      <c r="X328" s="143"/>
      <c r="Y328" s="143"/>
      <c r="Z328" s="143"/>
    </row>
    <row r="329">
      <c r="A329" s="143"/>
      <c r="B329" s="143"/>
      <c r="C329" s="143"/>
      <c r="D329" s="143"/>
      <c r="E329" s="143"/>
      <c r="F329" s="143"/>
      <c r="G329" s="143"/>
      <c r="H329" s="143"/>
      <c r="I329" s="143"/>
      <c r="J329" s="143"/>
      <c r="K329" s="143"/>
      <c r="L329" s="143"/>
      <c r="M329" s="143"/>
      <c r="N329" s="143"/>
      <c r="O329" s="143"/>
      <c r="P329" s="143"/>
      <c r="Q329" s="143"/>
      <c r="R329" s="143"/>
      <c r="S329" s="143"/>
      <c r="T329" s="143"/>
      <c r="U329" s="143"/>
      <c r="V329" s="143"/>
      <c r="W329" s="143"/>
      <c r="X329" s="143"/>
      <c r="Y329" s="143"/>
      <c r="Z329" s="143"/>
    </row>
    <row r="330">
      <c r="A330" s="143"/>
      <c r="B330" s="143"/>
      <c r="C330" s="143"/>
      <c r="D330" s="143"/>
      <c r="E330" s="143"/>
      <c r="F330" s="143"/>
      <c r="G330" s="143"/>
      <c r="H330" s="143"/>
      <c r="I330" s="143"/>
      <c r="J330" s="143"/>
      <c r="K330" s="143"/>
      <c r="L330" s="143"/>
      <c r="M330" s="143"/>
      <c r="N330" s="143"/>
      <c r="O330" s="143"/>
      <c r="P330" s="143"/>
      <c r="Q330" s="143"/>
      <c r="R330" s="143"/>
      <c r="S330" s="143"/>
      <c r="T330" s="143"/>
      <c r="U330" s="143"/>
      <c r="V330" s="143"/>
      <c r="W330" s="143"/>
      <c r="X330" s="143"/>
      <c r="Y330" s="143"/>
      <c r="Z330" s="143"/>
    </row>
    <row r="331">
      <c r="A331" s="143"/>
      <c r="B331" s="143"/>
      <c r="C331" s="143"/>
      <c r="D331" s="143"/>
      <c r="E331" s="143"/>
      <c r="F331" s="143"/>
      <c r="G331" s="143"/>
      <c r="H331" s="143"/>
      <c r="I331" s="143"/>
      <c r="J331" s="143"/>
      <c r="K331" s="143"/>
      <c r="L331" s="143"/>
      <c r="M331" s="143"/>
      <c r="N331" s="143"/>
      <c r="O331" s="143"/>
      <c r="P331" s="143"/>
      <c r="Q331" s="143"/>
      <c r="R331" s="143"/>
      <c r="S331" s="143"/>
      <c r="T331" s="143"/>
      <c r="U331" s="143"/>
      <c r="V331" s="143"/>
      <c r="W331" s="143"/>
      <c r="X331" s="143"/>
      <c r="Y331" s="143"/>
      <c r="Z331" s="143"/>
    </row>
    <row r="332">
      <c r="A332" s="143"/>
      <c r="B332" s="143"/>
      <c r="C332" s="143"/>
      <c r="D332" s="143"/>
      <c r="E332" s="143"/>
      <c r="F332" s="143"/>
      <c r="G332" s="143"/>
      <c r="H332" s="143"/>
      <c r="I332" s="143"/>
      <c r="J332" s="143"/>
      <c r="K332" s="143"/>
      <c r="L332" s="143"/>
      <c r="M332" s="143"/>
      <c r="N332" s="143"/>
      <c r="O332" s="143"/>
      <c r="P332" s="143"/>
      <c r="Q332" s="143"/>
      <c r="R332" s="143"/>
      <c r="S332" s="143"/>
      <c r="T332" s="143"/>
      <c r="U332" s="143"/>
      <c r="V332" s="143"/>
      <c r="W332" s="143"/>
      <c r="X332" s="143"/>
      <c r="Y332" s="143"/>
      <c r="Z332" s="143"/>
    </row>
    <row r="333">
      <c r="A333" s="143"/>
      <c r="B333" s="143"/>
      <c r="C333" s="143"/>
      <c r="D333" s="143"/>
      <c r="E333" s="143"/>
      <c r="F333" s="143"/>
      <c r="G333" s="143"/>
      <c r="H333" s="143"/>
      <c r="I333" s="143"/>
      <c r="J333" s="143"/>
      <c r="K333" s="143"/>
      <c r="L333" s="143"/>
      <c r="M333" s="143"/>
      <c r="N333" s="143"/>
      <c r="O333" s="143"/>
      <c r="P333" s="143"/>
      <c r="Q333" s="143"/>
      <c r="R333" s="143"/>
      <c r="S333" s="143"/>
      <c r="T333" s="143"/>
      <c r="U333" s="143"/>
      <c r="V333" s="143"/>
      <c r="W333" s="143"/>
      <c r="X333" s="143"/>
      <c r="Y333" s="143"/>
      <c r="Z333" s="143"/>
    </row>
    <row r="334">
      <c r="A334" s="143"/>
      <c r="B334" s="143"/>
      <c r="C334" s="143"/>
      <c r="D334" s="143"/>
      <c r="E334" s="143"/>
      <c r="F334" s="143"/>
      <c r="G334" s="143"/>
      <c r="H334" s="143"/>
      <c r="I334" s="143"/>
      <c r="J334" s="143"/>
      <c r="K334" s="143"/>
      <c r="L334" s="143"/>
      <c r="M334" s="143"/>
      <c r="N334" s="143"/>
      <c r="O334" s="143"/>
      <c r="P334" s="143"/>
      <c r="Q334" s="143"/>
      <c r="R334" s="143"/>
      <c r="S334" s="143"/>
      <c r="T334" s="143"/>
      <c r="U334" s="143"/>
      <c r="V334" s="143"/>
      <c r="W334" s="143"/>
      <c r="X334" s="143"/>
      <c r="Y334" s="143"/>
      <c r="Z334" s="143"/>
    </row>
    <row r="335">
      <c r="A335" s="143"/>
      <c r="B335" s="143"/>
      <c r="C335" s="143"/>
      <c r="D335" s="143"/>
      <c r="E335" s="143"/>
      <c r="F335" s="143"/>
      <c r="G335" s="143"/>
      <c r="H335" s="143"/>
      <c r="I335" s="143"/>
      <c r="J335" s="143"/>
      <c r="K335" s="143"/>
      <c r="L335" s="143"/>
      <c r="M335" s="143"/>
      <c r="N335" s="143"/>
      <c r="O335" s="143"/>
      <c r="P335" s="143"/>
      <c r="Q335" s="143"/>
      <c r="R335" s="143"/>
      <c r="S335" s="143"/>
      <c r="T335" s="143"/>
      <c r="U335" s="143"/>
      <c r="V335" s="143"/>
      <c r="W335" s="143"/>
      <c r="X335" s="143"/>
      <c r="Y335" s="143"/>
      <c r="Z335" s="143"/>
    </row>
    <row r="336">
      <c r="A336" s="143"/>
      <c r="B336" s="143"/>
      <c r="C336" s="143"/>
      <c r="D336" s="143"/>
      <c r="E336" s="143"/>
      <c r="F336" s="143"/>
      <c r="G336" s="143"/>
      <c r="H336" s="143"/>
      <c r="I336" s="143"/>
      <c r="J336" s="143"/>
      <c r="K336" s="143"/>
      <c r="L336" s="143"/>
      <c r="M336" s="143"/>
      <c r="N336" s="143"/>
      <c r="O336" s="143"/>
      <c r="P336" s="143"/>
      <c r="Q336" s="143"/>
      <c r="R336" s="143"/>
      <c r="S336" s="143"/>
      <c r="T336" s="143"/>
      <c r="U336" s="143"/>
      <c r="V336" s="143"/>
      <c r="W336" s="143"/>
      <c r="X336" s="143"/>
      <c r="Y336" s="143"/>
      <c r="Z336" s="143"/>
    </row>
    <row r="337">
      <c r="A337" s="143"/>
      <c r="B337" s="143"/>
      <c r="C337" s="143"/>
      <c r="D337" s="143"/>
      <c r="E337" s="143"/>
      <c r="F337" s="143"/>
      <c r="G337" s="143"/>
      <c r="H337" s="143"/>
      <c r="I337" s="143"/>
      <c r="J337" s="143"/>
      <c r="K337" s="143"/>
      <c r="L337" s="143"/>
      <c r="M337" s="143"/>
      <c r="N337" s="143"/>
      <c r="O337" s="143"/>
      <c r="P337" s="143"/>
      <c r="Q337" s="143"/>
      <c r="R337" s="143"/>
      <c r="S337" s="143"/>
      <c r="T337" s="143"/>
      <c r="U337" s="143"/>
      <c r="V337" s="143"/>
      <c r="W337" s="143"/>
      <c r="X337" s="143"/>
      <c r="Y337" s="143"/>
      <c r="Z337" s="143"/>
    </row>
    <row r="338">
      <c r="A338" s="143"/>
      <c r="B338" s="143"/>
      <c r="C338" s="143"/>
      <c r="D338" s="143"/>
      <c r="E338" s="143"/>
      <c r="F338" s="143"/>
      <c r="G338" s="143"/>
      <c r="H338" s="143"/>
      <c r="I338" s="143"/>
      <c r="J338" s="143"/>
      <c r="K338" s="143"/>
      <c r="L338" s="143"/>
      <c r="M338" s="143"/>
      <c r="N338" s="143"/>
      <c r="O338" s="143"/>
      <c r="P338" s="143"/>
      <c r="Q338" s="143"/>
      <c r="R338" s="143"/>
      <c r="S338" s="143"/>
      <c r="T338" s="143"/>
      <c r="U338" s="143"/>
      <c r="V338" s="143"/>
      <c r="W338" s="143"/>
      <c r="X338" s="143"/>
      <c r="Y338" s="143"/>
      <c r="Z338" s="143"/>
    </row>
    <row r="339">
      <c r="A339" s="143"/>
      <c r="B339" s="143"/>
      <c r="C339" s="143"/>
      <c r="D339" s="143"/>
      <c r="E339" s="143"/>
      <c r="F339" s="143"/>
      <c r="G339" s="143"/>
      <c r="H339" s="143"/>
      <c r="I339" s="143"/>
      <c r="J339" s="143"/>
      <c r="K339" s="143"/>
      <c r="L339" s="143"/>
      <c r="M339" s="143"/>
      <c r="N339" s="143"/>
      <c r="O339" s="143"/>
      <c r="P339" s="143"/>
      <c r="Q339" s="143"/>
      <c r="R339" s="143"/>
      <c r="S339" s="143"/>
      <c r="T339" s="143"/>
      <c r="U339" s="143"/>
      <c r="V339" s="143"/>
      <c r="W339" s="143"/>
      <c r="X339" s="143"/>
      <c r="Y339" s="143"/>
      <c r="Z339" s="143"/>
    </row>
    <row r="340">
      <c r="A340" s="143"/>
      <c r="B340" s="143"/>
      <c r="C340" s="143"/>
      <c r="D340" s="143"/>
      <c r="E340" s="143"/>
      <c r="F340" s="143"/>
      <c r="G340" s="143"/>
      <c r="H340" s="143"/>
      <c r="I340" s="143"/>
      <c r="J340" s="143"/>
      <c r="K340" s="143"/>
      <c r="L340" s="143"/>
      <c r="M340" s="143"/>
      <c r="N340" s="143"/>
      <c r="O340" s="143"/>
      <c r="P340" s="143"/>
      <c r="Q340" s="143"/>
      <c r="R340" s="143"/>
      <c r="S340" s="143"/>
      <c r="T340" s="143"/>
      <c r="U340" s="143"/>
      <c r="V340" s="143"/>
      <c r="W340" s="143"/>
      <c r="X340" s="143"/>
      <c r="Y340" s="143"/>
      <c r="Z340" s="143"/>
    </row>
    <row r="341">
      <c r="A341" s="143"/>
      <c r="B341" s="143"/>
      <c r="C341" s="143"/>
      <c r="D341" s="143"/>
      <c r="E341" s="143"/>
      <c r="F341" s="143"/>
      <c r="G341" s="143"/>
      <c r="H341" s="143"/>
      <c r="I341" s="143"/>
      <c r="J341" s="143"/>
      <c r="K341" s="143"/>
      <c r="L341" s="143"/>
      <c r="M341" s="143"/>
      <c r="N341" s="143"/>
      <c r="O341" s="143"/>
      <c r="P341" s="143"/>
      <c r="Q341" s="143"/>
      <c r="R341" s="143"/>
      <c r="S341" s="143"/>
      <c r="T341" s="143"/>
      <c r="U341" s="143"/>
      <c r="V341" s="143"/>
      <c r="W341" s="143"/>
      <c r="X341" s="143"/>
      <c r="Y341" s="143"/>
      <c r="Z341" s="143"/>
    </row>
    <row r="342">
      <c r="A342" s="143"/>
      <c r="B342" s="143"/>
      <c r="C342" s="143"/>
      <c r="D342" s="143"/>
      <c r="E342" s="143"/>
      <c r="F342" s="143"/>
      <c r="G342" s="143"/>
      <c r="H342" s="143"/>
      <c r="I342" s="143"/>
      <c r="J342" s="143"/>
      <c r="K342" s="143"/>
      <c r="L342" s="143"/>
      <c r="M342" s="143"/>
      <c r="N342" s="143"/>
      <c r="O342" s="143"/>
      <c r="P342" s="143"/>
      <c r="Q342" s="143"/>
      <c r="R342" s="143"/>
      <c r="S342" s="143"/>
      <c r="T342" s="143"/>
      <c r="U342" s="143"/>
      <c r="V342" s="143"/>
      <c r="W342" s="143"/>
      <c r="X342" s="143"/>
      <c r="Y342" s="143"/>
      <c r="Z342" s="143"/>
    </row>
    <row r="343">
      <c r="A343" s="143"/>
      <c r="B343" s="143"/>
      <c r="C343" s="143"/>
      <c r="D343" s="143"/>
      <c r="E343" s="143"/>
      <c r="F343" s="143"/>
      <c r="G343" s="143"/>
      <c r="H343" s="143"/>
      <c r="I343" s="143"/>
      <c r="J343" s="143"/>
      <c r="K343" s="143"/>
      <c r="L343" s="143"/>
      <c r="M343" s="143"/>
      <c r="N343" s="143"/>
      <c r="O343" s="143"/>
      <c r="P343" s="143"/>
      <c r="Q343" s="143"/>
      <c r="R343" s="143"/>
      <c r="S343" s="143"/>
      <c r="T343" s="143"/>
      <c r="U343" s="143"/>
      <c r="V343" s="143"/>
      <c r="W343" s="143"/>
      <c r="X343" s="143"/>
      <c r="Y343" s="143"/>
      <c r="Z343" s="143"/>
    </row>
    <row r="344">
      <c r="A344" s="143"/>
      <c r="B344" s="143"/>
      <c r="C344" s="143"/>
      <c r="D344" s="143"/>
      <c r="E344" s="143"/>
      <c r="F344" s="143"/>
      <c r="G344" s="143"/>
      <c r="H344" s="143"/>
      <c r="I344" s="143"/>
      <c r="J344" s="143"/>
      <c r="K344" s="143"/>
      <c r="L344" s="143"/>
      <c r="M344" s="143"/>
      <c r="N344" s="143"/>
      <c r="O344" s="143"/>
      <c r="P344" s="143"/>
      <c r="Q344" s="143"/>
      <c r="R344" s="143"/>
      <c r="S344" s="143"/>
      <c r="T344" s="143"/>
      <c r="U344" s="143"/>
      <c r="V344" s="143"/>
      <c r="W344" s="143"/>
      <c r="X344" s="143"/>
      <c r="Y344" s="143"/>
      <c r="Z344" s="143"/>
    </row>
    <row r="345">
      <c r="A345" s="143"/>
      <c r="B345" s="143"/>
      <c r="C345" s="143"/>
      <c r="D345" s="143"/>
      <c r="E345" s="143"/>
      <c r="F345" s="143"/>
      <c r="G345" s="143"/>
      <c r="H345" s="143"/>
      <c r="I345" s="143"/>
      <c r="J345" s="143"/>
      <c r="K345" s="143"/>
      <c r="L345" s="143"/>
      <c r="M345" s="143"/>
      <c r="N345" s="143"/>
      <c r="O345" s="143"/>
      <c r="P345" s="143"/>
      <c r="Q345" s="143"/>
      <c r="R345" s="143"/>
      <c r="S345" s="143"/>
      <c r="T345" s="143"/>
      <c r="U345" s="143"/>
      <c r="V345" s="143"/>
      <c r="W345" s="143"/>
      <c r="X345" s="143"/>
      <c r="Y345" s="143"/>
      <c r="Z345" s="143"/>
    </row>
    <row r="346">
      <c r="A346" s="143"/>
      <c r="B346" s="143"/>
      <c r="C346" s="143"/>
      <c r="D346" s="143"/>
      <c r="E346" s="143"/>
      <c r="F346" s="143"/>
      <c r="G346" s="143"/>
      <c r="H346" s="143"/>
      <c r="I346" s="143"/>
      <c r="J346" s="143"/>
      <c r="K346" s="143"/>
      <c r="L346" s="143"/>
      <c r="M346" s="143"/>
      <c r="N346" s="143"/>
      <c r="O346" s="143"/>
      <c r="P346" s="143"/>
      <c r="Q346" s="143"/>
      <c r="R346" s="143"/>
      <c r="S346" s="143"/>
      <c r="T346" s="143"/>
      <c r="U346" s="143"/>
      <c r="V346" s="143"/>
      <c r="W346" s="143"/>
      <c r="X346" s="143"/>
      <c r="Y346" s="143"/>
      <c r="Z346" s="143"/>
    </row>
    <row r="347">
      <c r="A347" s="143"/>
      <c r="B347" s="143"/>
      <c r="C347" s="143"/>
      <c r="D347" s="143"/>
      <c r="E347" s="143"/>
      <c r="F347" s="143"/>
      <c r="G347" s="143"/>
      <c r="H347" s="143"/>
      <c r="I347" s="143"/>
      <c r="J347" s="143"/>
      <c r="K347" s="143"/>
      <c r="L347" s="143"/>
      <c r="M347" s="143"/>
      <c r="N347" s="143"/>
      <c r="O347" s="143"/>
      <c r="P347" s="143"/>
      <c r="Q347" s="143"/>
      <c r="R347" s="143"/>
      <c r="S347" s="143"/>
      <c r="T347" s="143"/>
      <c r="U347" s="143"/>
      <c r="V347" s="143"/>
      <c r="W347" s="143"/>
      <c r="X347" s="143"/>
      <c r="Y347" s="143"/>
      <c r="Z347" s="143"/>
    </row>
    <row r="348">
      <c r="A348" s="143"/>
      <c r="B348" s="143"/>
      <c r="C348" s="143"/>
      <c r="D348" s="143"/>
      <c r="E348" s="143"/>
      <c r="F348" s="143"/>
      <c r="G348" s="143"/>
      <c r="H348" s="143"/>
      <c r="I348" s="143"/>
      <c r="J348" s="143"/>
      <c r="K348" s="143"/>
      <c r="L348" s="143"/>
      <c r="M348" s="143"/>
      <c r="N348" s="143"/>
      <c r="O348" s="143"/>
      <c r="P348" s="143"/>
      <c r="Q348" s="143"/>
      <c r="R348" s="143"/>
      <c r="S348" s="143"/>
      <c r="T348" s="143"/>
      <c r="U348" s="143"/>
      <c r="V348" s="143"/>
      <c r="W348" s="143"/>
      <c r="X348" s="143"/>
      <c r="Y348" s="143"/>
      <c r="Z348" s="143"/>
    </row>
    <row r="349">
      <c r="A349" s="143"/>
      <c r="B349" s="143"/>
      <c r="C349" s="143"/>
      <c r="D349" s="143"/>
      <c r="E349" s="143"/>
      <c r="F349" s="143"/>
      <c r="G349" s="143"/>
      <c r="H349" s="143"/>
      <c r="I349" s="143"/>
      <c r="J349" s="143"/>
      <c r="K349" s="143"/>
      <c r="L349" s="143"/>
      <c r="M349" s="143"/>
      <c r="N349" s="143"/>
      <c r="O349" s="143"/>
      <c r="P349" s="143"/>
      <c r="Q349" s="143"/>
      <c r="R349" s="143"/>
      <c r="S349" s="143"/>
      <c r="T349" s="143"/>
      <c r="U349" s="143"/>
      <c r="V349" s="143"/>
      <c r="W349" s="143"/>
      <c r="X349" s="143"/>
      <c r="Y349" s="143"/>
      <c r="Z349" s="143"/>
    </row>
    <row r="350">
      <c r="A350" s="143"/>
      <c r="B350" s="143"/>
      <c r="C350" s="143"/>
      <c r="D350" s="143"/>
      <c r="E350" s="143"/>
      <c r="F350" s="143"/>
      <c r="G350" s="143"/>
      <c r="H350" s="143"/>
      <c r="I350" s="143"/>
      <c r="J350" s="143"/>
      <c r="K350" s="143"/>
      <c r="L350" s="143"/>
      <c r="M350" s="143"/>
      <c r="N350" s="143"/>
      <c r="O350" s="143"/>
      <c r="P350" s="143"/>
      <c r="Q350" s="143"/>
      <c r="R350" s="143"/>
      <c r="S350" s="143"/>
      <c r="T350" s="143"/>
      <c r="U350" s="143"/>
      <c r="V350" s="143"/>
      <c r="W350" s="143"/>
      <c r="X350" s="143"/>
      <c r="Y350" s="143"/>
      <c r="Z350" s="143"/>
    </row>
    <row r="351">
      <c r="A351" s="143"/>
      <c r="B351" s="143"/>
      <c r="C351" s="143"/>
      <c r="D351" s="143"/>
      <c r="E351" s="143"/>
      <c r="F351" s="143"/>
      <c r="G351" s="143"/>
      <c r="H351" s="143"/>
      <c r="I351" s="143"/>
      <c r="J351" s="143"/>
      <c r="K351" s="143"/>
      <c r="L351" s="143"/>
      <c r="M351" s="143"/>
      <c r="N351" s="143"/>
      <c r="O351" s="143"/>
      <c r="P351" s="143"/>
      <c r="Q351" s="143"/>
      <c r="R351" s="143"/>
      <c r="S351" s="143"/>
      <c r="T351" s="143"/>
      <c r="U351" s="143"/>
      <c r="V351" s="143"/>
      <c r="W351" s="143"/>
      <c r="X351" s="143"/>
      <c r="Y351" s="143"/>
      <c r="Z351" s="143"/>
    </row>
    <row r="352">
      <c r="A352" s="143"/>
      <c r="B352" s="143"/>
      <c r="C352" s="143"/>
      <c r="D352" s="143"/>
      <c r="E352" s="143"/>
      <c r="F352" s="143"/>
      <c r="G352" s="143"/>
      <c r="H352" s="143"/>
      <c r="I352" s="143"/>
      <c r="J352" s="143"/>
      <c r="K352" s="143"/>
      <c r="L352" s="143"/>
      <c r="M352" s="143"/>
      <c r="N352" s="143"/>
      <c r="O352" s="143"/>
      <c r="P352" s="143"/>
      <c r="Q352" s="143"/>
      <c r="R352" s="143"/>
      <c r="S352" s="143"/>
      <c r="T352" s="143"/>
      <c r="U352" s="143"/>
      <c r="V352" s="143"/>
      <c r="W352" s="143"/>
      <c r="X352" s="143"/>
      <c r="Y352" s="143"/>
      <c r="Z352" s="143"/>
    </row>
    <row r="353">
      <c r="A353" s="143"/>
      <c r="B353" s="143"/>
      <c r="C353" s="143"/>
      <c r="D353" s="143"/>
      <c r="E353" s="143"/>
      <c r="F353" s="143"/>
      <c r="G353" s="143"/>
      <c r="H353" s="143"/>
      <c r="I353" s="143"/>
      <c r="J353" s="143"/>
      <c r="K353" s="143"/>
      <c r="L353" s="143"/>
      <c r="M353" s="143"/>
      <c r="N353" s="143"/>
      <c r="O353" s="143"/>
      <c r="P353" s="143"/>
      <c r="Q353" s="143"/>
      <c r="R353" s="143"/>
      <c r="S353" s="143"/>
      <c r="T353" s="143"/>
      <c r="U353" s="143"/>
      <c r="V353" s="143"/>
      <c r="W353" s="143"/>
      <c r="X353" s="143"/>
      <c r="Y353" s="143"/>
      <c r="Z353" s="143"/>
    </row>
    <row r="354">
      <c r="A354" s="143"/>
      <c r="B354" s="143"/>
      <c r="C354" s="143"/>
      <c r="D354" s="143"/>
      <c r="E354" s="143"/>
      <c r="F354" s="143"/>
      <c r="G354" s="143"/>
      <c r="H354" s="143"/>
      <c r="I354" s="143"/>
      <c r="J354" s="143"/>
      <c r="K354" s="143"/>
      <c r="L354" s="143"/>
      <c r="M354" s="143"/>
      <c r="N354" s="143"/>
      <c r="O354" s="143"/>
      <c r="P354" s="143"/>
      <c r="Q354" s="143"/>
      <c r="R354" s="143"/>
      <c r="S354" s="143"/>
      <c r="T354" s="143"/>
      <c r="U354" s="143"/>
      <c r="V354" s="143"/>
      <c r="W354" s="143"/>
      <c r="X354" s="143"/>
      <c r="Y354" s="143"/>
      <c r="Z354" s="143"/>
    </row>
    <row r="355">
      <c r="A355" s="143"/>
      <c r="B355" s="143"/>
      <c r="C355" s="143"/>
      <c r="D355" s="143"/>
      <c r="E355" s="143"/>
      <c r="F355" s="143"/>
      <c r="G355" s="143"/>
      <c r="H355" s="143"/>
      <c r="I355" s="143"/>
      <c r="J355" s="143"/>
      <c r="K355" s="143"/>
      <c r="L355" s="143"/>
      <c r="M355" s="143"/>
      <c r="N355" s="143"/>
      <c r="O355" s="143"/>
      <c r="P355" s="143"/>
      <c r="Q355" s="143"/>
      <c r="R355" s="143"/>
      <c r="S355" s="143"/>
      <c r="T355" s="143"/>
      <c r="U355" s="143"/>
      <c r="V355" s="143"/>
      <c r="W355" s="143"/>
      <c r="X355" s="143"/>
      <c r="Y355" s="143"/>
      <c r="Z355" s="143"/>
    </row>
    <row r="356">
      <c r="A356" s="143"/>
      <c r="B356" s="143"/>
      <c r="C356" s="143"/>
      <c r="D356" s="143"/>
      <c r="E356" s="143"/>
      <c r="F356" s="143"/>
      <c r="G356" s="143"/>
      <c r="H356" s="143"/>
      <c r="I356" s="143"/>
      <c r="J356" s="143"/>
      <c r="K356" s="143"/>
      <c r="L356" s="143"/>
      <c r="M356" s="143"/>
      <c r="N356" s="143"/>
      <c r="O356" s="143"/>
      <c r="P356" s="143"/>
      <c r="Q356" s="143"/>
      <c r="R356" s="143"/>
      <c r="S356" s="143"/>
      <c r="T356" s="143"/>
      <c r="U356" s="143"/>
      <c r="V356" s="143"/>
      <c r="W356" s="143"/>
      <c r="X356" s="143"/>
      <c r="Y356" s="143"/>
      <c r="Z356" s="143"/>
    </row>
    <row r="357">
      <c r="A357" s="143"/>
      <c r="B357" s="143"/>
      <c r="C357" s="143"/>
      <c r="D357" s="143"/>
      <c r="E357" s="143"/>
      <c r="F357" s="143"/>
      <c r="G357" s="143"/>
      <c r="H357" s="143"/>
      <c r="I357" s="143"/>
      <c r="J357" s="143"/>
      <c r="K357" s="143"/>
      <c r="L357" s="143"/>
      <c r="M357" s="143"/>
      <c r="N357" s="143"/>
      <c r="O357" s="143"/>
      <c r="P357" s="143"/>
      <c r="Q357" s="143"/>
      <c r="R357" s="143"/>
      <c r="S357" s="143"/>
      <c r="T357" s="143"/>
      <c r="U357" s="143"/>
      <c r="V357" s="143"/>
      <c r="W357" s="143"/>
      <c r="X357" s="143"/>
      <c r="Y357" s="143"/>
      <c r="Z357" s="143"/>
    </row>
    <row r="358">
      <c r="A358" s="143"/>
      <c r="B358" s="143"/>
      <c r="C358" s="143"/>
      <c r="D358" s="143"/>
      <c r="E358" s="143"/>
      <c r="F358" s="143"/>
      <c r="G358" s="143"/>
      <c r="H358" s="143"/>
      <c r="I358" s="143"/>
      <c r="J358" s="143"/>
      <c r="K358" s="143"/>
      <c r="L358" s="143"/>
      <c r="M358" s="143"/>
      <c r="N358" s="143"/>
      <c r="O358" s="143"/>
      <c r="P358" s="143"/>
      <c r="Q358" s="143"/>
      <c r="R358" s="143"/>
      <c r="S358" s="143"/>
      <c r="T358" s="143"/>
      <c r="U358" s="143"/>
      <c r="V358" s="143"/>
      <c r="W358" s="143"/>
      <c r="X358" s="143"/>
      <c r="Y358" s="143"/>
      <c r="Z358" s="143"/>
    </row>
    <row r="359">
      <c r="A359" s="143"/>
      <c r="B359" s="143"/>
      <c r="C359" s="143"/>
      <c r="D359" s="143"/>
      <c r="E359" s="143"/>
      <c r="F359" s="143"/>
      <c r="G359" s="143"/>
      <c r="H359" s="143"/>
      <c r="I359" s="143"/>
      <c r="J359" s="143"/>
      <c r="K359" s="143"/>
      <c r="L359" s="143"/>
      <c r="M359" s="143"/>
      <c r="N359" s="143"/>
      <c r="O359" s="143"/>
      <c r="P359" s="143"/>
      <c r="Q359" s="143"/>
      <c r="R359" s="143"/>
      <c r="S359" s="143"/>
      <c r="T359" s="143"/>
      <c r="U359" s="143"/>
      <c r="V359" s="143"/>
      <c r="W359" s="143"/>
      <c r="X359" s="143"/>
      <c r="Y359" s="143"/>
      <c r="Z359" s="143"/>
    </row>
    <row r="360">
      <c r="A360" s="143"/>
      <c r="B360" s="143"/>
      <c r="C360" s="143"/>
      <c r="D360" s="143"/>
      <c r="E360" s="143"/>
      <c r="F360" s="143"/>
      <c r="G360" s="143"/>
      <c r="H360" s="143"/>
      <c r="I360" s="143"/>
      <c r="J360" s="143"/>
      <c r="K360" s="143"/>
      <c r="L360" s="143"/>
      <c r="M360" s="143"/>
      <c r="N360" s="143"/>
      <c r="O360" s="143"/>
      <c r="P360" s="143"/>
      <c r="Q360" s="143"/>
      <c r="R360" s="143"/>
      <c r="S360" s="143"/>
      <c r="T360" s="143"/>
      <c r="U360" s="143"/>
      <c r="V360" s="143"/>
      <c r="W360" s="143"/>
      <c r="X360" s="143"/>
      <c r="Y360" s="143"/>
      <c r="Z360" s="143"/>
    </row>
    <row r="361">
      <c r="A361" s="143"/>
      <c r="B361" s="143"/>
      <c r="C361" s="143"/>
      <c r="D361" s="143"/>
      <c r="E361" s="143"/>
      <c r="F361" s="143"/>
      <c r="G361" s="143"/>
      <c r="H361" s="143"/>
      <c r="I361" s="143"/>
      <c r="J361" s="143"/>
      <c r="K361" s="143"/>
      <c r="L361" s="143"/>
      <c r="M361" s="143"/>
      <c r="N361" s="143"/>
      <c r="O361" s="143"/>
      <c r="P361" s="143"/>
      <c r="Q361" s="143"/>
      <c r="R361" s="143"/>
      <c r="S361" s="143"/>
      <c r="T361" s="143"/>
      <c r="U361" s="143"/>
      <c r="V361" s="143"/>
      <c r="W361" s="143"/>
      <c r="X361" s="143"/>
      <c r="Y361" s="143"/>
      <c r="Z361" s="143"/>
    </row>
    <row r="362">
      <c r="A362" s="143"/>
      <c r="B362" s="143"/>
      <c r="C362" s="143"/>
      <c r="D362" s="143"/>
      <c r="E362" s="143"/>
      <c r="F362" s="143"/>
      <c r="G362" s="143"/>
      <c r="H362" s="143"/>
      <c r="I362" s="143"/>
      <c r="J362" s="143"/>
      <c r="K362" s="143"/>
      <c r="L362" s="143"/>
      <c r="M362" s="143"/>
      <c r="N362" s="143"/>
      <c r="O362" s="143"/>
      <c r="P362" s="143"/>
      <c r="Q362" s="143"/>
      <c r="R362" s="143"/>
      <c r="S362" s="143"/>
      <c r="T362" s="143"/>
      <c r="U362" s="143"/>
      <c r="V362" s="143"/>
      <c r="W362" s="143"/>
      <c r="X362" s="143"/>
      <c r="Y362" s="143"/>
      <c r="Z362" s="143"/>
    </row>
    <row r="363">
      <c r="A363" s="143"/>
      <c r="B363" s="143"/>
      <c r="C363" s="143"/>
      <c r="D363" s="143"/>
      <c r="E363" s="143"/>
      <c r="F363" s="143"/>
      <c r="G363" s="143"/>
      <c r="H363" s="143"/>
      <c r="I363" s="143"/>
      <c r="J363" s="143"/>
      <c r="K363" s="143"/>
      <c r="L363" s="143"/>
      <c r="M363" s="143"/>
      <c r="N363" s="143"/>
      <c r="O363" s="143"/>
      <c r="P363" s="143"/>
      <c r="Q363" s="143"/>
      <c r="R363" s="143"/>
      <c r="S363" s="143"/>
      <c r="T363" s="143"/>
      <c r="U363" s="143"/>
      <c r="V363" s="143"/>
      <c r="W363" s="143"/>
      <c r="X363" s="143"/>
      <c r="Y363" s="143"/>
      <c r="Z363" s="143"/>
    </row>
    <row r="364">
      <c r="A364" s="143"/>
      <c r="B364" s="143"/>
      <c r="C364" s="143"/>
      <c r="D364" s="143"/>
      <c r="E364" s="143"/>
      <c r="F364" s="143"/>
      <c r="G364" s="143"/>
      <c r="H364" s="143"/>
      <c r="I364" s="143"/>
      <c r="J364" s="143"/>
      <c r="K364" s="143"/>
      <c r="L364" s="143"/>
      <c r="M364" s="143"/>
      <c r="N364" s="143"/>
      <c r="O364" s="143"/>
      <c r="P364" s="143"/>
      <c r="Q364" s="143"/>
      <c r="R364" s="143"/>
      <c r="S364" s="143"/>
      <c r="T364" s="143"/>
      <c r="U364" s="143"/>
      <c r="V364" s="143"/>
      <c r="W364" s="143"/>
      <c r="X364" s="143"/>
      <c r="Y364" s="143"/>
      <c r="Z364" s="143"/>
    </row>
    <row r="365">
      <c r="A365" s="143"/>
      <c r="B365" s="143"/>
      <c r="C365" s="143"/>
      <c r="D365" s="143"/>
      <c r="E365" s="143"/>
      <c r="F365" s="143"/>
      <c r="G365" s="143"/>
      <c r="H365" s="143"/>
      <c r="I365" s="143"/>
      <c r="J365" s="143"/>
      <c r="K365" s="143"/>
      <c r="L365" s="143"/>
      <c r="M365" s="143"/>
      <c r="N365" s="143"/>
      <c r="O365" s="143"/>
      <c r="P365" s="143"/>
      <c r="Q365" s="143"/>
      <c r="R365" s="143"/>
      <c r="S365" s="143"/>
      <c r="T365" s="143"/>
      <c r="U365" s="143"/>
      <c r="V365" s="143"/>
      <c r="W365" s="143"/>
      <c r="X365" s="143"/>
      <c r="Y365" s="143"/>
      <c r="Z365" s="143"/>
    </row>
    <row r="366">
      <c r="A366" s="143"/>
      <c r="B366" s="143"/>
      <c r="C366" s="143"/>
      <c r="D366" s="143"/>
      <c r="E366" s="143"/>
      <c r="F366" s="143"/>
      <c r="G366" s="143"/>
      <c r="H366" s="143"/>
      <c r="I366" s="143"/>
      <c r="J366" s="143"/>
      <c r="K366" s="143"/>
      <c r="L366" s="143"/>
      <c r="M366" s="143"/>
      <c r="N366" s="143"/>
      <c r="O366" s="143"/>
      <c r="P366" s="143"/>
      <c r="Q366" s="143"/>
      <c r="R366" s="143"/>
      <c r="S366" s="143"/>
      <c r="T366" s="143"/>
      <c r="U366" s="143"/>
      <c r="V366" s="143"/>
      <c r="W366" s="143"/>
      <c r="X366" s="143"/>
      <c r="Y366" s="143"/>
      <c r="Z366" s="143"/>
    </row>
    <row r="367">
      <c r="A367" s="143"/>
      <c r="B367" s="143"/>
      <c r="C367" s="143"/>
      <c r="D367" s="143"/>
      <c r="E367" s="143"/>
      <c r="F367" s="143"/>
      <c r="G367" s="143"/>
      <c r="H367" s="143"/>
      <c r="I367" s="143"/>
      <c r="J367" s="143"/>
      <c r="K367" s="143"/>
      <c r="L367" s="143"/>
      <c r="M367" s="143"/>
      <c r="N367" s="143"/>
      <c r="O367" s="143"/>
      <c r="P367" s="143"/>
      <c r="Q367" s="143"/>
      <c r="R367" s="143"/>
      <c r="S367" s="143"/>
      <c r="T367" s="143"/>
      <c r="U367" s="143"/>
      <c r="V367" s="143"/>
      <c r="W367" s="143"/>
      <c r="X367" s="143"/>
      <c r="Y367" s="143"/>
      <c r="Z367" s="143"/>
    </row>
    <row r="368">
      <c r="A368" s="143"/>
      <c r="B368" s="143"/>
      <c r="C368" s="143"/>
      <c r="D368" s="143"/>
      <c r="E368" s="143"/>
      <c r="F368" s="143"/>
      <c r="G368" s="143"/>
      <c r="H368" s="143"/>
      <c r="I368" s="143"/>
      <c r="J368" s="143"/>
      <c r="K368" s="143"/>
      <c r="L368" s="143"/>
      <c r="M368" s="143"/>
      <c r="N368" s="143"/>
      <c r="O368" s="143"/>
      <c r="P368" s="143"/>
      <c r="Q368" s="143"/>
      <c r="R368" s="143"/>
      <c r="S368" s="143"/>
      <c r="T368" s="143"/>
      <c r="U368" s="143"/>
      <c r="V368" s="143"/>
      <c r="W368" s="143"/>
      <c r="X368" s="143"/>
      <c r="Y368" s="143"/>
      <c r="Z368" s="143"/>
    </row>
    <row r="369">
      <c r="A369" s="143"/>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Y369" s="143"/>
      <c r="Z369" s="143"/>
    </row>
    <row r="370">
      <c r="A370" s="143"/>
      <c r="B370" s="143"/>
      <c r="C370" s="143"/>
      <c r="D370" s="143"/>
      <c r="E370" s="143"/>
      <c r="F370" s="143"/>
      <c r="G370" s="143"/>
      <c r="H370" s="143"/>
      <c r="I370" s="143"/>
      <c r="J370" s="143"/>
      <c r="K370" s="143"/>
      <c r="L370" s="143"/>
      <c r="M370" s="143"/>
      <c r="N370" s="143"/>
      <c r="O370" s="143"/>
      <c r="P370" s="143"/>
      <c r="Q370" s="143"/>
      <c r="R370" s="143"/>
      <c r="S370" s="143"/>
      <c r="T370" s="143"/>
      <c r="U370" s="143"/>
      <c r="V370" s="143"/>
      <c r="W370" s="143"/>
      <c r="X370" s="143"/>
      <c r="Y370" s="143"/>
      <c r="Z370" s="143"/>
    </row>
    <row r="371">
      <c r="A371" s="143"/>
      <c r="B371" s="143"/>
      <c r="C371" s="143"/>
      <c r="D371" s="143"/>
      <c r="E371" s="143"/>
      <c r="F371" s="143"/>
      <c r="G371" s="143"/>
      <c r="H371" s="143"/>
      <c r="I371" s="143"/>
      <c r="J371" s="143"/>
      <c r="K371" s="143"/>
      <c r="L371" s="143"/>
      <c r="M371" s="143"/>
      <c r="N371" s="143"/>
      <c r="O371" s="143"/>
      <c r="P371" s="143"/>
      <c r="Q371" s="143"/>
      <c r="R371" s="143"/>
      <c r="S371" s="143"/>
      <c r="T371" s="143"/>
      <c r="U371" s="143"/>
      <c r="V371" s="143"/>
      <c r="W371" s="143"/>
      <c r="X371" s="143"/>
      <c r="Y371" s="143"/>
      <c r="Z371" s="143"/>
    </row>
    <row r="372">
      <c r="A372" s="143"/>
      <c r="B372" s="143"/>
      <c r="C372" s="143"/>
      <c r="D372" s="143"/>
      <c r="E372" s="143"/>
      <c r="F372" s="143"/>
      <c r="G372" s="143"/>
      <c r="H372" s="143"/>
      <c r="I372" s="143"/>
      <c r="J372" s="143"/>
      <c r="K372" s="143"/>
      <c r="L372" s="143"/>
      <c r="M372" s="143"/>
      <c r="N372" s="143"/>
      <c r="O372" s="143"/>
      <c r="P372" s="143"/>
      <c r="Q372" s="143"/>
      <c r="R372" s="143"/>
      <c r="S372" s="143"/>
      <c r="T372" s="143"/>
      <c r="U372" s="143"/>
      <c r="V372" s="143"/>
      <c r="W372" s="143"/>
      <c r="X372" s="143"/>
      <c r="Y372" s="143"/>
      <c r="Z372" s="143"/>
    </row>
    <row r="373">
      <c r="A373" s="143"/>
      <c r="B373" s="143"/>
      <c r="C373" s="143"/>
      <c r="D373" s="143"/>
      <c r="E373" s="143"/>
      <c r="F373" s="143"/>
      <c r="G373" s="143"/>
      <c r="H373" s="143"/>
      <c r="I373" s="143"/>
      <c r="J373" s="143"/>
      <c r="K373" s="143"/>
      <c r="L373" s="143"/>
      <c r="M373" s="143"/>
      <c r="N373" s="143"/>
      <c r="O373" s="143"/>
      <c r="P373" s="143"/>
      <c r="Q373" s="143"/>
      <c r="R373" s="143"/>
      <c r="S373" s="143"/>
      <c r="T373" s="143"/>
      <c r="U373" s="143"/>
      <c r="V373" s="143"/>
      <c r="W373" s="143"/>
      <c r="X373" s="143"/>
      <c r="Y373" s="143"/>
      <c r="Z373" s="143"/>
    </row>
    <row r="374">
      <c r="A374" s="143"/>
      <c r="B374" s="143"/>
      <c r="C374" s="143"/>
      <c r="D374" s="143"/>
      <c r="E374" s="143"/>
      <c r="F374" s="143"/>
      <c r="G374" s="143"/>
      <c r="H374" s="143"/>
      <c r="I374" s="143"/>
      <c r="J374" s="143"/>
      <c r="K374" s="143"/>
      <c r="L374" s="143"/>
      <c r="M374" s="143"/>
      <c r="N374" s="143"/>
      <c r="O374" s="143"/>
      <c r="P374" s="143"/>
      <c r="Q374" s="143"/>
      <c r="R374" s="143"/>
      <c r="S374" s="143"/>
      <c r="T374" s="143"/>
      <c r="U374" s="143"/>
      <c r="V374" s="143"/>
      <c r="W374" s="143"/>
      <c r="X374" s="143"/>
      <c r="Y374" s="143"/>
      <c r="Z374" s="143"/>
    </row>
    <row r="375">
      <c r="A375" s="143"/>
      <c r="B375" s="143"/>
      <c r="C375" s="143"/>
      <c r="D375" s="143"/>
      <c r="E375" s="143"/>
      <c r="F375" s="143"/>
      <c r="G375" s="143"/>
      <c r="H375" s="143"/>
      <c r="I375" s="143"/>
      <c r="J375" s="143"/>
      <c r="K375" s="143"/>
      <c r="L375" s="143"/>
      <c r="M375" s="143"/>
      <c r="N375" s="143"/>
      <c r="O375" s="143"/>
      <c r="P375" s="143"/>
      <c r="Q375" s="143"/>
      <c r="R375" s="143"/>
      <c r="S375" s="143"/>
      <c r="T375" s="143"/>
      <c r="U375" s="143"/>
      <c r="V375" s="143"/>
      <c r="W375" s="143"/>
      <c r="X375" s="143"/>
      <c r="Y375" s="143"/>
      <c r="Z375" s="143"/>
    </row>
    <row r="376">
      <c r="A376" s="143"/>
      <c r="B376" s="143"/>
      <c r="C376" s="143"/>
      <c r="D376" s="143"/>
      <c r="E376" s="143"/>
      <c r="F376" s="143"/>
      <c r="G376" s="143"/>
      <c r="H376" s="143"/>
      <c r="I376" s="143"/>
      <c r="J376" s="143"/>
      <c r="K376" s="143"/>
      <c r="L376" s="143"/>
      <c r="M376" s="143"/>
      <c r="N376" s="143"/>
      <c r="O376" s="143"/>
      <c r="P376" s="143"/>
      <c r="Q376" s="143"/>
      <c r="R376" s="143"/>
      <c r="S376" s="143"/>
      <c r="T376" s="143"/>
      <c r="U376" s="143"/>
      <c r="V376" s="143"/>
      <c r="W376" s="143"/>
      <c r="X376" s="143"/>
      <c r="Y376" s="143"/>
      <c r="Z376" s="143"/>
    </row>
    <row r="377">
      <c r="A377" s="143"/>
      <c r="B377" s="143"/>
      <c r="C377" s="143"/>
      <c r="D377" s="143"/>
      <c r="E377" s="143"/>
      <c r="F377" s="143"/>
      <c r="G377" s="143"/>
      <c r="H377" s="143"/>
      <c r="I377" s="143"/>
      <c r="J377" s="143"/>
      <c r="K377" s="143"/>
      <c r="L377" s="143"/>
      <c r="M377" s="143"/>
      <c r="N377" s="143"/>
      <c r="O377" s="143"/>
      <c r="P377" s="143"/>
      <c r="Q377" s="143"/>
      <c r="R377" s="143"/>
      <c r="S377" s="143"/>
      <c r="T377" s="143"/>
      <c r="U377" s="143"/>
      <c r="V377" s="143"/>
      <c r="W377" s="143"/>
      <c r="X377" s="143"/>
      <c r="Y377" s="143"/>
      <c r="Z377" s="143"/>
    </row>
    <row r="378">
      <c r="A378" s="143"/>
      <c r="B378" s="143"/>
      <c r="C378" s="143"/>
      <c r="D378" s="143"/>
      <c r="E378" s="143"/>
      <c r="F378" s="143"/>
      <c r="G378" s="143"/>
      <c r="H378" s="143"/>
      <c r="I378" s="143"/>
      <c r="J378" s="143"/>
      <c r="K378" s="143"/>
      <c r="L378" s="143"/>
      <c r="M378" s="143"/>
      <c r="N378" s="143"/>
      <c r="O378" s="143"/>
      <c r="P378" s="143"/>
      <c r="Q378" s="143"/>
      <c r="R378" s="143"/>
      <c r="S378" s="143"/>
      <c r="T378" s="143"/>
      <c r="U378" s="143"/>
      <c r="V378" s="143"/>
      <c r="W378" s="143"/>
      <c r="X378" s="143"/>
      <c r="Y378" s="143"/>
      <c r="Z378" s="143"/>
    </row>
    <row r="379">
      <c r="A379" s="143"/>
      <c r="B379" s="143"/>
      <c r="C379" s="143"/>
      <c r="D379" s="143"/>
      <c r="E379" s="143"/>
      <c r="F379" s="143"/>
      <c r="G379" s="143"/>
      <c r="H379" s="143"/>
      <c r="I379" s="143"/>
      <c r="J379" s="143"/>
      <c r="K379" s="143"/>
      <c r="L379" s="143"/>
      <c r="M379" s="143"/>
      <c r="N379" s="143"/>
      <c r="O379" s="143"/>
      <c r="P379" s="143"/>
      <c r="Q379" s="143"/>
      <c r="R379" s="143"/>
      <c r="S379" s="143"/>
      <c r="T379" s="143"/>
      <c r="U379" s="143"/>
      <c r="V379" s="143"/>
      <c r="W379" s="143"/>
      <c r="X379" s="143"/>
      <c r="Y379" s="143"/>
      <c r="Z379" s="143"/>
    </row>
    <row r="380">
      <c r="A380" s="143"/>
      <c r="B380" s="143"/>
      <c r="C380" s="143"/>
      <c r="D380" s="143"/>
      <c r="E380" s="143"/>
      <c r="F380" s="143"/>
      <c r="G380" s="143"/>
      <c r="H380" s="143"/>
      <c r="I380" s="143"/>
      <c r="J380" s="143"/>
      <c r="K380" s="143"/>
      <c r="L380" s="143"/>
      <c r="M380" s="143"/>
      <c r="N380" s="143"/>
      <c r="O380" s="143"/>
      <c r="P380" s="143"/>
      <c r="Q380" s="143"/>
      <c r="R380" s="143"/>
      <c r="S380" s="143"/>
      <c r="T380" s="143"/>
      <c r="U380" s="143"/>
      <c r="V380" s="143"/>
      <c r="W380" s="143"/>
      <c r="X380" s="143"/>
      <c r="Y380" s="143"/>
      <c r="Z380" s="143"/>
    </row>
    <row r="381">
      <c r="A381" s="143"/>
      <c r="B381" s="143"/>
      <c r="C381" s="143"/>
      <c r="D381" s="143"/>
      <c r="E381" s="143"/>
      <c r="F381" s="143"/>
      <c r="G381" s="143"/>
      <c r="H381" s="143"/>
      <c r="I381" s="143"/>
      <c r="J381" s="143"/>
      <c r="K381" s="143"/>
      <c r="L381" s="143"/>
      <c r="M381" s="143"/>
      <c r="N381" s="143"/>
      <c r="O381" s="143"/>
      <c r="P381" s="143"/>
      <c r="Q381" s="143"/>
      <c r="R381" s="143"/>
      <c r="S381" s="143"/>
      <c r="T381" s="143"/>
      <c r="U381" s="143"/>
      <c r="V381" s="143"/>
      <c r="W381" s="143"/>
      <c r="X381" s="143"/>
      <c r="Y381" s="143"/>
      <c r="Z381" s="143"/>
    </row>
    <row r="382">
      <c r="A382" s="143"/>
      <c r="B382" s="143"/>
      <c r="C382" s="143"/>
      <c r="D382" s="143"/>
      <c r="E382" s="143"/>
      <c r="F382" s="143"/>
      <c r="G382" s="143"/>
      <c r="H382" s="143"/>
      <c r="I382" s="143"/>
      <c r="J382" s="143"/>
      <c r="K382" s="143"/>
      <c r="L382" s="143"/>
      <c r="M382" s="143"/>
      <c r="N382" s="143"/>
      <c r="O382" s="143"/>
      <c r="P382" s="143"/>
      <c r="Q382" s="143"/>
      <c r="R382" s="143"/>
      <c r="S382" s="143"/>
      <c r="T382" s="143"/>
      <c r="U382" s="143"/>
      <c r="V382" s="143"/>
      <c r="W382" s="143"/>
      <c r="X382" s="143"/>
      <c r="Y382" s="143"/>
      <c r="Z382" s="143"/>
    </row>
    <row r="383">
      <c r="A383" s="143"/>
      <c r="B383" s="143"/>
      <c r="C383" s="143"/>
      <c r="D383" s="143"/>
      <c r="E383" s="143"/>
      <c r="F383" s="143"/>
      <c r="G383" s="143"/>
      <c r="H383" s="143"/>
      <c r="I383" s="143"/>
      <c r="J383" s="143"/>
      <c r="K383" s="143"/>
      <c r="L383" s="143"/>
      <c r="M383" s="143"/>
      <c r="N383" s="143"/>
      <c r="O383" s="143"/>
      <c r="P383" s="143"/>
      <c r="Q383" s="143"/>
      <c r="R383" s="143"/>
      <c r="S383" s="143"/>
      <c r="T383" s="143"/>
      <c r="U383" s="143"/>
      <c r="V383" s="143"/>
      <c r="W383" s="143"/>
      <c r="X383" s="143"/>
      <c r="Y383" s="143"/>
      <c r="Z383" s="143"/>
    </row>
    <row r="384">
      <c r="A384" s="143"/>
      <c r="B384" s="143"/>
      <c r="C384" s="143"/>
      <c r="D384" s="143"/>
      <c r="E384" s="143"/>
      <c r="F384" s="143"/>
      <c r="G384" s="143"/>
      <c r="H384" s="143"/>
      <c r="I384" s="143"/>
      <c r="J384" s="143"/>
      <c r="K384" s="143"/>
      <c r="L384" s="143"/>
      <c r="M384" s="143"/>
      <c r="N384" s="143"/>
      <c r="O384" s="143"/>
      <c r="P384" s="143"/>
      <c r="Q384" s="143"/>
      <c r="R384" s="143"/>
      <c r="S384" s="143"/>
      <c r="T384" s="143"/>
      <c r="U384" s="143"/>
      <c r="V384" s="143"/>
      <c r="W384" s="143"/>
      <c r="X384" s="143"/>
      <c r="Y384" s="143"/>
      <c r="Z384" s="143"/>
    </row>
    <row r="385">
      <c r="A385" s="143"/>
      <c r="B385" s="143"/>
      <c r="C385" s="143"/>
      <c r="D385" s="143"/>
      <c r="E385" s="143"/>
      <c r="F385" s="143"/>
      <c r="G385" s="143"/>
      <c r="H385" s="143"/>
      <c r="I385" s="143"/>
      <c r="J385" s="143"/>
      <c r="K385" s="143"/>
      <c r="L385" s="143"/>
      <c r="M385" s="143"/>
      <c r="N385" s="143"/>
      <c r="O385" s="143"/>
      <c r="P385" s="143"/>
      <c r="Q385" s="143"/>
      <c r="R385" s="143"/>
      <c r="S385" s="143"/>
      <c r="T385" s="143"/>
      <c r="U385" s="143"/>
      <c r="V385" s="143"/>
      <c r="W385" s="143"/>
      <c r="X385" s="143"/>
      <c r="Y385" s="143"/>
      <c r="Z385" s="143"/>
    </row>
    <row r="386">
      <c r="A386" s="143"/>
      <c r="B386" s="143"/>
      <c r="C386" s="143"/>
      <c r="D386" s="143"/>
      <c r="E386" s="143"/>
      <c r="F386" s="143"/>
      <c r="G386" s="143"/>
      <c r="H386" s="143"/>
      <c r="I386" s="143"/>
      <c r="J386" s="143"/>
      <c r="K386" s="143"/>
      <c r="L386" s="143"/>
      <c r="M386" s="143"/>
      <c r="N386" s="143"/>
      <c r="O386" s="143"/>
      <c r="P386" s="143"/>
      <c r="Q386" s="143"/>
      <c r="R386" s="143"/>
      <c r="S386" s="143"/>
      <c r="T386" s="143"/>
      <c r="U386" s="143"/>
      <c r="V386" s="143"/>
      <c r="W386" s="143"/>
      <c r="X386" s="143"/>
      <c r="Y386" s="143"/>
      <c r="Z386" s="143"/>
    </row>
    <row r="387">
      <c r="A387" s="143"/>
      <c r="B387" s="143"/>
      <c r="C387" s="143"/>
      <c r="D387" s="143"/>
      <c r="E387" s="143"/>
      <c r="F387" s="143"/>
      <c r="G387" s="143"/>
      <c r="H387" s="143"/>
      <c r="I387" s="143"/>
      <c r="J387" s="143"/>
      <c r="K387" s="143"/>
      <c r="L387" s="143"/>
      <c r="M387" s="143"/>
      <c r="N387" s="143"/>
      <c r="O387" s="143"/>
      <c r="P387" s="143"/>
      <c r="Q387" s="143"/>
      <c r="R387" s="143"/>
      <c r="S387" s="143"/>
      <c r="T387" s="143"/>
      <c r="U387" s="143"/>
      <c r="V387" s="143"/>
      <c r="W387" s="143"/>
      <c r="X387" s="143"/>
      <c r="Y387" s="143"/>
      <c r="Z387" s="143"/>
    </row>
    <row r="388">
      <c r="A388" s="143"/>
      <c r="B388" s="143"/>
      <c r="C388" s="143"/>
      <c r="D388" s="143"/>
      <c r="E388" s="143"/>
      <c r="F388" s="143"/>
      <c r="G388" s="143"/>
      <c r="H388" s="143"/>
      <c r="I388" s="143"/>
      <c r="J388" s="143"/>
      <c r="K388" s="143"/>
      <c r="L388" s="143"/>
      <c r="M388" s="143"/>
      <c r="N388" s="143"/>
      <c r="O388" s="143"/>
      <c r="P388" s="143"/>
      <c r="Q388" s="143"/>
      <c r="R388" s="143"/>
      <c r="S388" s="143"/>
      <c r="T388" s="143"/>
      <c r="U388" s="143"/>
      <c r="V388" s="143"/>
      <c r="W388" s="143"/>
      <c r="X388" s="143"/>
      <c r="Y388" s="143"/>
      <c r="Z388" s="143"/>
    </row>
    <row r="389">
      <c r="A389" s="143"/>
      <c r="B389" s="143"/>
      <c r="C389" s="143"/>
      <c r="D389" s="143"/>
      <c r="E389" s="143"/>
      <c r="F389" s="143"/>
      <c r="G389" s="143"/>
      <c r="H389" s="143"/>
      <c r="I389" s="143"/>
      <c r="J389" s="143"/>
      <c r="K389" s="143"/>
      <c r="L389" s="143"/>
      <c r="M389" s="143"/>
      <c r="N389" s="143"/>
      <c r="O389" s="143"/>
      <c r="P389" s="143"/>
      <c r="Q389" s="143"/>
      <c r="R389" s="143"/>
      <c r="S389" s="143"/>
      <c r="T389" s="143"/>
      <c r="U389" s="143"/>
      <c r="V389" s="143"/>
      <c r="W389" s="143"/>
      <c r="X389" s="143"/>
      <c r="Y389" s="143"/>
      <c r="Z389" s="143"/>
    </row>
    <row r="390">
      <c r="A390" s="143"/>
      <c r="B390" s="143"/>
      <c r="C390" s="143"/>
      <c r="D390" s="143"/>
      <c r="E390" s="143"/>
      <c r="F390" s="143"/>
      <c r="G390" s="143"/>
      <c r="H390" s="143"/>
      <c r="I390" s="143"/>
      <c r="J390" s="143"/>
      <c r="K390" s="143"/>
      <c r="L390" s="143"/>
      <c r="M390" s="143"/>
      <c r="N390" s="143"/>
      <c r="O390" s="143"/>
      <c r="P390" s="143"/>
      <c r="Q390" s="143"/>
      <c r="R390" s="143"/>
      <c r="S390" s="143"/>
      <c r="T390" s="143"/>
      <c r="U390" s="143"/>
      <c r="V390" s="143"/>
      <c r="W390" s="143"/>
      <c r="X390" s="143"/>
      <c r="Y390" s="143"/>
      <c r="Z390" s="143"/>
    </row>
    <row r="391">
      <c r="A391" s="143"/>
      <c r="B391" s="143"/>
      <c r="C391" s="143"/>
      <c r="D391" s="143"/>
      <c r="E391" s="143"/>
      <c r="F391" s="143"/>
      <c r="G391" s="143"/>
      <c r="H391" s="143"/>
      <c r="I391" s="143"/>
      <c r="J391" s="143"/>
      <c r="K391" s="143"/>
      <c r="L391" s="143"/>
      <c r="M391" s="143"/>
      <c r="N391" s="143"/>
      <c r="O391" s="143"/>
      <c r="P391" s="143"/>
      <c r="Q391" s="143"/>
      <c r="R391" s="143"/>
      <c r="S391" s="143"/>
      <c r="T391" s="143"/>
      <c r="U391" s="143"/>
      <c r="V391" s="143"/>
      <c r="W391" s="143"/>
      <c r="X391" s="143"/>
      <c r="Y391" s="143"/>
      <c r="Z391" s="143"/>
    </row>
    <row r="392">
      <c r="A392" s="143"/>
      <c r="B392" s="143"/>
      <c r="C392" s="143"/>
      <c r="D392" s="143"/>
      <c r="E392" s="143"/>
      <c r="F392" s="143"/>
      <c r="G392" s="143"/>
      <c r="H392" s="143"/>
      <c r="I392" s="143"/>
      <c r="J392" s="143"/>
      <c r="K392" s="143"/>
      <c r="L392" s="143"/>
      <c r="M392" s="143"/>
      <c r="N392" s="143"/>
      <c r="O392" s="143"/>
      <c r="P392" s="143"/>
      <c r="Q392" s="143"/>
      <c r="R392" s="143"/>
      <c r="S392" s="143"/>
      <c r="T392" s="143"/>
      <c r="U392" s="143"/>
      <c r="V392" s="143"/>
      <c r="W392" s="143"/>
      <c r="X392" s="143"/>
      <c r="Y392" s="143"/>
      <c r="Z392" s="143"/>
    </row>
    <row r="393">
      <c r="A393" s="143"/>
      <c r="B393" s="143"/>
      <c r="C393" s="143"/>
      <c r="D393" s="143"/>
      <c r="E393" s="143"/>
      <c r="F393" s="143"/>
      <c r="G393" s="143"/>
      <c r="H393" s="143"/>
      <c r="I393" s="143"/>
      <c r="J393" s="143"/>
      <c r="K393" s="143"/>
      <c r="L393" s="143"/>
      <c r="M393" s="143"/>
      <c r="N393" s="143"/>
      <c r="O393" s="143"/>
      <c r="P393" s="143"/>
      <c r="Q393" s="143"/>
      <c r="R393" s="143"/>
      <c r="S393" s="143"/>
      <c r="T393" s="143"/>
      <c r="U393" s="143"/>
      <c r="V393" s="143"/>
      <c r="W393" s="143"/>
      <c r="X393" s="143"/>
      <c r="Y393" s="143"/>
      <c r="Z393" s="143"/>
    </row>
    <row r="394">
      <c r="A394" s="143"/>
      <c r="B394" s="143"/>
      <c r="C394" s="143"/>
      <c r="D394" s="143"/>
      <c r="E394" s="143"/>
      <c r="F394" s="143"/>
      <c r="G394" s="143"/>
      <c r="H394" s="143"/>
      <c r="I394" s="143"/>
      <c r="J394" s="143"/>
      <c r="K394" s="143"/>
      <c r="L394" s="143"/>
      <c r="M394" s="143"/>
      <c r="N394" s="143"/>
      <c r="O394" s="143"/>
      <c r="P394" s="143"/>
      <c r="Q394" s="143"/>
      <c r="R394" s="143"/>
      <c r="S394" s="143"/>
      <c r="T394" s="143"/>
      <c r="U394" s="143"/>
      <c r="V394" s="143"/>
      <c r="W394" s="143"/>
      <c r="X394" s="143"/>
      <c r="Y394" s="143"/>
      <c r="Z394" s="143"/>
    </row>
    <row r="395">
      <c r="A395" s="143"/>
      <c r="B395" s="143"/>
      <c r="C395" s="143"/>
      <c r="D395" s="143"/>
      <c r="E395" s="143"/>
      <c r="F395" s="143"/>
      <c r="G395" s="143"/>
      <c r="H395" s="143"/>
      <c r="I395" s="143"/>
      <c r="J395" s="143"/>
      <c r="K395" s="143"/>
      <c r="L395" s="143"/>
      <c r="M395" s="143"/>
      <c r="N395" s="143"/>
      <c r="O395" s="143"/>
      <c r="P395" s="143"/>
      <c r="Q395" s="143"/>
      <c r="R395" s="143"/>
      <c r="S395" s="143"/>
      <c r="T395" s="143"/>
      <c r="U395" s="143"/>
      <c r="V395" s="143"/>
      <c r="W395" s="143"/>
      <c r="X395" s="143"/>
      <c r="Y395" s="143"/>
      <c r="Z395" s="143"/>
    </row>
    <row r="396">
      <c r="A396" s="143"/>
      <c r="B396" s="143"/>
      <c r="C396" s="143"/>
      <c r="D396" s="143"/>
      <c r="E396" s="143"/>
      <c r="F396" s="143"/>
      <c r="G396" s="143"/>
      <c r="H396" s="143"/>
      <c r="I396" s="143"/>
      <c r="J396" s="143"/>
      <c r="K396" s="143"/>
      <c r="L396" s="143"/>
      <c r="M396" s="143"/>
      <c r="N396" s="143"/>
      <c r="O396" s="143"/>
      <c r="P396" s="143"/>
      <c r="Q396" s="143"/>
      <c r="R396" s="143"/>
      <c r="S396" s="143"/>
      <c r="T396" s="143"/>
      <c r="U396" s="143"/>
      <c r="V396" s="143"/>
      <c r="W396" s="143"/>
      <c r="X396" s="143"/>
      <c r="Y396" s="143"/>
      <c r="Z396" s="143"/>
    </row>
    <row r="397">
      <c r="A397" s="143"/>
      <c r="B397" s="143"/>
      <c r="C397" s="143"/>
      <c r="D397" s="143"/>
      <c r="E397" s="143"/>
      <c r="F397" s="143"/>
      <c r="G397" s="143"/>
      <c r="H397" s="143"/>
      <c r="I397" s="143"/>
      <c r="J397" s="143"/>
      <c r="K397" s="143"/>
      <c r="L397" s="143"/>
      <c r="M397" s="143"/>
      <c r="N397" s="143"/>
      <c r="O397" s="143"/>
      <c r="P397" s="143"/>
      <c r="Q397" s="143"/>
      <c r="R397" s="143"/>
      <c r="S397" s="143"/>
      <c r="T397" s="143"/>
      <c r="U397" s="143"/>
      <c r="V397" s="143"/>
      <c r="W397" s="143"/>
      <c r="X397" s="143"/>
      <c r="Y397" s="143"/>
      <c r="Z397" s="143"/>
    </row>
    <row r="398">
      <c r="A398" s="143"/>
      <c r="B398" s="143"/>
      <c r="C398" s="143"/>
      <c r="D398" s="143"/>
      <c r="E398" s="143"/>
      <c r="F398" s="143"/>
      <c r="G398" s="143"/>
      <c r="H398" s="143"/>
      <c r="I398" s="143"/>
      <c r="J398" s="143"/>
      <c r="K398" s="143"/>
      <c r="L398" s="143"/>
      <c r="M398" s="143"/>
      <c r="N398" s="143"/>
      <c r="O398" s="143"/>
      <c r="P398" s="143"/>
      <c r="Q398" s="143"/>
      <c r="R398" s="143"/>
      <c r="S398" s="143"/>
      <c r="T398" s="143"/>
      <c r="U398" s="143"/>
      <c r="V398" s="143"/>
      <c r="W398" s="143"/>
      <c r="X398" s="143"/>
      <c r="Y398" s="143"/>
      <c r="Z398" s="143"/>
    </row>
    <row r="399">
      <c r="A399" s="143"/>
      <c r="B399" s="143"/>
      <c r="C399" s="143"/>
      <c r="D399" s="143"/>
      <c r="E399" s="143"/>
      <c r="F399" s="143"/>
      <c r="G399" s="143"/>
      <c r="H399" s="143"/>
      <c r="I399" s="143"/>
      <c r="J399" s="143"/>
      <c r="K399" s="143"/>
      <c r="L399" s="143"/>
      <c r="M399" s="143"/>
      <c r="N399" s="143"/>
      <c r="O399" s="143"/>
      <c r="P399" s="143"/>
      <c r="Q399" s="143"/>
      <c r="R399" s="143"/>
      <c r="S399" s="143"/>
      <c r="T399" s="143"/>
      <c r="U399" s="143"/>
      <c r="V399" s="143"/>
      <c r="W399" s="143"/>
      <c r="X399" s="143"/>
      <c r="Y399" s="143"/>
      <c r="Z399" s="143"/>
    </row>
    <row r="400">
      <c r="A400" s="143"/>
      <c r="B400" s="143"/>
      <c r="C400" s="143"/>
      <c r="D400" s="143"/>
      <c r="E400" s="143"/>
      <c r="F400" s="143"/>
      <c r="G400" s="143"/>
      <c r="H400" s="143"/>
      <c r="I400" s="143"/>
      <c r="J400" s="143"/>
      <c r="K400" s="143"/>
      <c r="L400" s="143"/>
      <c r="M400" s="143"/>
      <c r="N400" s="143"/>
      <c r="O400" s="143"/>
      <c r="P400" s="143"/>
      <c r="Q400" s="143"/>
      <c r="R400" s="143"/>
      <c r="S400" s="143"/>
      <c r="T400" s="143"/>
      <c r="U400" s="143"/>
      <c r="V400" s="143"/>
      <c r="W400" s="143"/>
      <c r="X400" s="143"/>
      <c r="Y400" s="143"/>
      <c r="Z400" s="143"/>
    </row>
    <row r="401">
      <c r="A401" s="143"/>
      <c r="B401" s="143"/>
      <c r="C401" s="143"/>
      <c r="D401" s="143"/>
      <c r="E401" s="143"/>
      <c r="F401" s="143"/>
      <c r="G401" s="143"/>
      <c r="H401" s="143"/>
      <c r="I401" s="143"/>
      <c r="J401" s="143"/>
      <c r="K401" s="143"/>
      <c r="L401" s="143"/>
      <c r="M401" s="143"/>
      <c r="N401" s="143"/>
      <c r="O401" s="143"/>
      <c r="P401" s="143"/>
      <c r="Q401" s="143"/>
      <c r="R401" s="143"/>
      <c r="S401" s="143"/>
      <c r="T401" s="143"/>
      <c r="U401" s="143"/>
      <c r="V401" s="143"/>
      <c r="W401" s="143"/>
      <c r="X401" s="143"/>
      <c r="Y401" s="143"/>
      <c r="Z401" s="143"/>
    </row>
    <row r="402">
      <c r="A402" s="143"/>
      <c r="B402" s="143"/>
      <c r="C402" s="143"/>
      <c r="D402" s="143"/>
      <c r="E402" s="143"/>
      <c r="F402" s="143"/>
      <c r="G402" s="143"/>
      <c r="H402" s="143"/>
      <c r="I402" s="143"/>
      <c r="J402" s="143"/>
      <c r="K402" s="143"/>
      <c r="L402" s="143"/>
      <c r="M402" s="143"/>
      <c r="N402" s="143"/>
      <c r="O402" s="143"/>
      <c r="P402" s="143"/>
      <c r="Q402" s="143"/>
      <c r="R402" s="143"/>
      <c r="S402" s="143"/>
      <c r="T402" s="143"/>
      <c r="U402" s="143"/>
      <c r="V402" s="143"/>
      <c r="W402" s="143"/>
      <c r="X402" s="143"/>
      <c r="Y402" s="143"/>
      <c r="Z402" s="143"/>
    </row>
    <row r="403">
      <c r="A403" s="143"/>
      <c r="B403" s="143"/>
      <c r="C403" s="143"/>
      <c r="D403" s="143"/>
      <c r="E403" s="143"/>
      <c r="F403" s="143"/>
      <c r="G403" s="143"/>
      <c r="H403" s="143"/>
      <c r="I403" s="143"/>
      <c r="J403" s="143"/>
      <c r="K403" s="143"/>
      <c r="L403" s="143"/>
      <c r="M403" s="143"/>
      <c r="N403" s="143"/>
      <c r="O403" s="143"/>
      <c r="P403" s="143"/>
      <c r="Q403" s="143"/>
      <c r="R403" s="143"/>
      <c r="S403" s="143"/>
      <c r="T403" s="143"/>
      <c r="U403" s="143"/>
      <c r="V403" s="143"/>
      <c r="W403" s="143"/>
      <c r="X403" s="143"/>
      <c r="Y403" s="143"/>
      <c r="Z403" s="143"/>
    </row>
    <row r="404">
      <c r="A404" s="143"/>
      <c r="B404" s="143"/>
      <c r="C404" s="143"/>
      <c r="D404" s="143"/>
      <c r="E404" s="143"/>
      <c r="F404" s="143"/>
      <c r="G404" s="143"/>
      <c r="H404" s="143"/>
      <c r="I404" s="143"/>
      <c r="J404" s="143"/>
      <c r="K404" s="143"/>
      <c r="L404" s="143"/>
      <c r="M404" s="143"/>
      <c r="N404" s="143"/>
      <c r="O404" s="143"/>
      <c r="P404" s="143"/>
      <c r="Q404" s="143"/>
      <c r="R404" s="143"/>
      <c r="S404" s="143"/>
      <c r="T404" s="143"/>
      <c r="U404" s="143"/>
      <c r="V404" s="143"/>
      <c r="W404" s="143"/>
      <c r="X404" s="143"/>
      <c r="Y404" s="143"/>
      <c r="Z404" s="143"/>
    </row>
    <row r="405">
      <c r="A405" s="143"/>
      <c r="B405" s="143"/>
      <c r="C405" s="143"/>
      <c r="D405" s="143"/>
      <c r="E405" s="143"/>
      <c r="F405" s="143"/>
      <c r="G405" s="143"/>
      <c r="H405" s="143"/>
      <c r="I405" s="143"/>
      <c r="J405" s="143"/>
      <c r="K405" s="143"/>
      <c r="L405" s="143"/>
      <c r="M405" s="143"/>
      <c r="N405" s="143"/>
      <c r="O405" s="143"/>
      <c r="P405" s="143"/>
      <c r="Q405" s="143"/>
      <c r="R405" s="143"/>
      <c r="S405" s="143"/>
      <c r="T405" s="143"/>
      <c r="U405" s="143"/>
      <c r="V405" s="143"/>
      <c r="W405" s="143"/>
      <c r="X405" s="143"/>
      <c r="Y405" s="143"/>
      <c r="Z405" s="143"/>
    </row>
    <row r="406">
      <c r="A406" s="143"/>
      <c r="B406" s="143"/>
      <c r="C406" s="143"/>
      <c r="D406" s="143"/>
      <c r="E406" s="143"/>
      <c r="F406" s="143"/>
      <c r="G406" s="143"/>
      <c r="H406" s="143"/>
      <c r="I406" s="143"/>
      <c r="J406" s="143"/>
      <c r="K406" s="143"/>
      <c r="L406" s="143"/>
      <c r="M406" s="143"/>
      <c r="N406" s="143"/>
      <c r="O406" s="143"/>
      <c r="P406" s="143"/>
      <c r="Q406" s="143"/>
      <c r="R406" s="143"/>
      <c r="S406" s="143"/>
      <c r="T406" s="143"/>
      <c r="U406" s="143"/>
      <c r="V406" s="143"/>
      <c r="W406" s="143"/>
      <c r="X406" s="143"/>
      <c r="Y406" s="143"/>
      <c r="Z406" s="143"/>
    </row>
    <row r="407">
      <c r="A407" s="143"/>
      <c r="B407" s="143"/>
      <c r="C407" s="143"/>
      <c r="D407" s="143"/>
      <c r="E407" s="143"/>
      <c r="F407" s="143"/>
      <c r="G407" s="143"/>
      <c r="H407" s="143"/>
      <c r="I407" s="143"/>
      <c r="J407" s="143"/>
      <c r="K407" s="143"/>
      <c r="L407" s="143"/>
      <c r="M407" s="143"/>
      <c r="N407" s="143"/>
      <c r="O407" s="143"/>
      <c r="P407" s="143"/>
      <c r="Q407" s="143"/>
      <c r="R407" s="143"/>
      <c r="S407" s="143"/>
      <c r="T407" s="143"/>
      <c r="U407" s="143"/>
      <c r="V407" s="143"/>
      <c r="W407" s="143"/>
      <c r="X407" s="143"/>
      <c r="Y407" s="143"/>
      <c r="Z407" s="143"/>
    </row>
    <row r="408">
      <c r="A408" s="143"/>
      <c r="B408" s="143"/>
      <c r="C408" s="143"/>
      <c r="D408" s="143"/>
      <c r="E408" s="143"/>
      <c r="F408" s="143"/>
      <c r="G408" s="143"/>
      <c r="H408" s="143"/>
      <c r="I408" s="143"/>
      <c r="J408" s="143"/>
      <c r="K408" s="143"/>
      <c r="L408" s="143"/>
      <c r="M408" s="143"/>
      <c r="N408" s="143"/>
      <c r="O408" s="143"/>
      <c r="P408" s="143"/>
      <c r="Q408" s="143"/>
      <c r="R408" s="143"/>
      <c r="S408" s="143"/>
      <c r="T408" s="143"/>
      <c r="U408" s="143"/>
      <c r="V408" s="143"/>
      <c r="W408" s="143"/>
      <c r="X408" s="143"/>
      <c r="Y408" s="143"/>
      <c r="Z408" s="143"/>
    </row>
    <row r="409">
      <c r="A409" s="143"/>
      <c r="B409" s="143"/>
      <c r="C409" s="143"/>
      <c r="D409" s="143"/>
      <c r="E409" s="143"/>
      <c r="F409" s="143"/>
      <c r="G409" s="143"/>
      <c r="H409" s="143"/>
      <c r="I409" s="143"/>
      <c r="J409" s="143"/>
      <c r="K409" s="143"/>
      <c r="L409" s="143"/>
      <c r="M409" s="143"/>
      <c r="N409" s="143"/>
      <c r="O409" s="143"/>
      <c r="P409" s="143"/>
      <c r="Q409" s="143"/>
      <c r="R409" s="143"/>
      <c r="S409" s="143"/>
      <c r="T409" s="143"/>
      <c r="U409" s="143"/>
      <c r="V409" s="143"/>
      <c r="W409" s="143"/>
      <c r="X409" s="143"/>
      <c r="Y409" s="143"/>
      <c r="Z409" s="143"/>
    </row>
    <row r="410">
      <c r="A410" s="143"/>
      <c r="B410" s="143"/>
      <c r="C410" s="143"/>
      <c r="D410" s="143"/>
      <c r="E410" s="143"/>
      <c r="F410" s="143"/>
      <c r="G410" s="143"/>
      <c r="H410" s="143"/>
      <c r="I410" s="143"/>
      <c r="J410" s="143"/>
      <c r="K410" s="143"/>
      <c r="L410" s="143"/>
      <c r="M410" s="143"/>
      <c r="N410" s="143"/>
      <c r="O410" s="143"/>
      <c r="P410" s="143"/>
      <c r="Q410" s="143"/>
      <c r="R410" s="143"/>
      <c r="S410" s="143"/>
      <c r="T410" s="143"/>
      <c r="U410" s="143"/>
      <c r="V410" s="143"/>
      <c r="W410" s="143"/>
      <c r="X410" s="143"/>
      <c r="Y410" s="143"/>
      <c r="Z410" s="143"/>
    </row>
    <row r="411">
      <c r="A411" s="143"/>
      <c r="B411" s="143"/>
      <c r="C411" s="143"/>
      <c r="D411" s="143"/>
      <c r="E411" s="143"/>
      <c r="F411" s="143"/>
      <c r="G411" s="143"/>
      <c r="H411" s="143"/>
      <c r="I411" s="143"/>
      <c r="J411" s="143"/>
      <c r="K411" s="143"/>
      <c r="L411" s="143"/>
      <c r="M411" s="143"/>
      <c r="N411" s="143"/>
      <c r="O411" s="143"/>
      <c r="P411" s="143"/>
      <c r="Q411" s="143"/>
      <c r="R411" s="143"/>
      <c r="S411" s="143"/>
      <c r="T411" s="143"/>
      <c r="U411" s="143"/>
      <c r="V411" s="143"/>
      <c r="W411" s="143"/>
      <c r="X411" s="143"/>
      <c r="Y411" s="143"/>
      <c r="Z411" s="143"/>
    </row>
    <row r="412">
      <c r="A412" s="143"/>
      <c r="B412" s="143"/>
      <c r="C412" s="143"/>
      <c r="D412" s="143"/>
      <c r="E412" s="143"/>
      <c r="F412" s="143"/>
      <c r="G412" s="143"/>
      <c r="H412" s="143"/>
      <c r="I412" s="143"/>
      <c r="J412" s="143"/>
      <c r="K412" s="143"/>
      <c r="L412" s="143"/>
      <c r="M412" s="143"/>
      <c r="N412" s="143"/>
      <c r="O412" s="143"/>
      <c r="P412" s="143"/>
      <c r="Q412" s="143"/>
      <c r="R412" s="143"/>
      <c r="S412" s="143"/>
      <c r="T412" s="143"/>
      <c r="U412" s="143"/>
      <c r="V412" s="143"/>
      <c r="W412" s="143"/>
      <c r="X412" s="143"/>
      <c r="Y412" s="143"/>
      <c r="Z412" s="143"/>
    </row>
    <row r="413">
      <c r="A413" s="143"/>
      <c r="B413" s="143"/>
      <c r="C413" s="143"/>
      <c r="D413" s="143"/>
      <c r="E413" s="143"/>
      <c r="F413" s="143"/>
      <c r="G413" s="143"/>
      <c r="H413" s="143"/>
      <c r="I413" s="143"/>
      <c r="J413" s="143"/>
      <c r="K413" s="143"/>
      <c r="L413" s="143"/>
      <c r="M413" s="143"/>
      <c r="N413" s="143"/>
      <c r="O413" s="143"/>
      <c r="P413" s="143"/>
      <c r="Q413" s="143"/>
      <c r="R413" s="143"/>
      <c r="S413" s="143"/>
      <c r="T413" s="143"/>
      <c r="U413" s="143"/>
      <c r="V413" s="143"/>
      <c r="W413" s="143"/>
      <c r="X413" s="143"/>
      <c r="Y413" s="143"/>
      <c r="Z413" s="143"/>
    </row>
    <row r="414">
      <c r="A414" s="143"/>
      <c r="B414" s="143"/>
      <c r="C414" s="143"/>
      <c r="D414" s="143"/>
      <c r="E414" s="143"/>
      <c r="F414" s="143"/>
      <c r="G414" s="143"/>
      <c r="H414" s="143"/>
      <c r="I414" s="143"/>
      <c r="J414" s="143"/>
      <c r="K414" s="143"/>
      <c r="L414" s="143"/>
      <c r="M414" s="143"/>
      <c r="N414" s="143"/>
      <c r="O414" s="143"/>
      <c r="P414" s="143"/>
      <c r="Q414" s="143"/>
      <c r="R414" s="143"/>
      <c r="S414" s="143"/>
      <c r="T414" s="143"/>
      <c r="U414" s="143"/>
      <c r="V414" s="143"/>
      <c r="W414" s="143"/>
      <c r="X414" s="143"/>
      <c r="Y414" s="143"/>
      <c r="Z414" s="143"/>
    </row>
    <row r="415">
      <c r="A415" s="143"/>
      <c r="B415" s="143"/>
      <c r="C415" s="143"/>
      <c r="D415" s="143"/>
      <c r="E415" s="143"/>
      <c r="F415" s="143"/>
      <c r="G415" s="143"/>
      <c r="H415" s="143"/>
      <c r="I415" s="143"/>
      <c r="J415" s="143"/>
      <c r="K415" s="143"/>
      <c r="L415" s="143"/>
      <c r="M415" s="143"/>
      <c r="N415" s="143"/>
      <c r="O415" s="143"/>
      <c r="P415" s="143"/>
      <c r="Q415" s="143"/>
      <c r="R415" s="143"/>
      <c r="S415" s="143"/>
      <c r="T415" s="143"/>
      <c r="U415" s="143"/>
      <c r="V415" s="143"/>
      <c r="W415" s="143"/>
      <c r="X415" s="143"/>
      <c r="Y415" s="143"/>
      <c r="Z415" s="143"/>
    </row>
    <row r="416">
      <c r="A416" s="143"/>
      <c r="B416" s="143"/>
      <c r="C416" s="143"/>
      <c r="D416" s="143"/>
      <c r="E416" s="143"/>
      <c r="F416" s="143"/>
      <c r="G416" s="143"/>
      <c r="H416" s="143"/>
      <c r="I416" s="143"/>
      <c r="J416" s="143"/>
      <c r="K416" s="143"/>
      <c r="L416" s="143"/>
      <c r="M416" s="143"/>
      <c r="N416" s="143"/>
      <c r="O416" s="143"/>
      <c r="P416" s="143"/>
      <c r="Q416" s="143"/>
      <c r="R416" s="143"/>
      <c r="S416" s="143"/>
      <c r="T416" s="143"/>
      <c r="U416" s="143"/>
      <c r="V416" s="143"/>
      <c r="W416" s="143"/>
      <c r="X416" s="143"/>
      <c r="Y416" s="143"/>
      <c r="Z416" s="143"/>
    </row>
    <row r="417">
      <c r="A417" s="143"/>
      <c r="B417" s="143"/>
      <c r="C417" s="143"/>
      <c r="D417" s="143"/>
      <c r="E417" s="143"/>
      <c r="F417" s="143"/>
      <c r="G417" s="143"/>
      <c r="H417" s="143"/>
      <c r="I417" s="143"/>
      <c r="J417" s="143"/>
      <c r="K417" s="143"/>
      <c r="L417" s="143"/>
      <c r="M417" s="143"/>
      <c r="N417" s="143"/>
      <c r="O417" s="143"/>
      <c r="P417" s="143"/>
      <c r="Q417" s="143"/>
      <c r="R417" s="143"/>
      <c r="S417" s="143"/>
      <c r="T417" s="143"/>
      <c r="U417" s="143"/>
      <c r="V417" s="143"/>
      <c r="W417" s="143"/>
      <c r="X417" s="143"/>
      <c r="Y417" s="143"/>
      <c r="Z417" s="143"/>
    </row>
    <row r="418">
      <c r="A418" s="143"/>
      <c r="B418" s="143"/>
      <c r="C418" s="143"/>
      <c r="D418" s="143"/>
      <c r="E418" s="143"/>
      <c r="F418" s="143"/>
      <c r="G418" s="143"/>
      <c r="H418" s="143"/>
      <c r="I418" s="143"/>
      <c r="J418" s="143"/>
      <c r="K418" s="143"/>
      <c r="L418" s="143"/>
      <c r="M418" s="143"/>
      <c r="N418" s="143"/>
      <c r="O418" s="143"/>
      <c r="P418" s="143"/>
      <c r="Q418" s="143"/>
      <c r="R418" s="143"/>
      <c r="S418" s="143"/>
      <c r="T418" s="143"/>
      <c r="U418" s="143"/>
      <c r="V418" s="143"/>
      <c r="W418" s="143"/>
      <c r="X418" s="143"/>
      <c r="Y418" s="143"/>
      <c r="Z418" s="143"/>
    </row>
    <row r="419">
      <c r="A419" s="143"/>
      <c r="B419" s="143"/>
      <c r="C419" s="143"/>
      <c r="D419" s="143"/>
      <c r="E419" s="143"/>
      <c r="F419" s="143"/>
      <c r="G419" s="143"/>
      <c r="H419" s="143"/>
      <c r="I419" s="143"/>
      <c r="J419" s="143"/>
      <c r="K419" s="143"/>
      <c r="L419" s="143"/>
      <c r="M419" s="143"/>
      <c r="N419" s="143"/>
      <c r="O419" s="143"/>
      <c r="P419" s="143"/>
      <c r="Q419" s="143"/>
      <c r="R419" s="143"/>
      <c r="S419" s="143"/>
      <c r="T419" s="143"/>
      <c r="U419" s="143"/>
      <c r="V419" s="143"/>
      <c r="W419" s="143"/>
      <c r="X419" s="143"/>
      <c r="Y419" s="143"/>
      <c r="Z419" s="143"/>
    </row>
    <row r="420">
      <c r="A420" s="143"/>
      <c r="B420" s="143"/>
      <c r="C420" s="143"/>
      <c r="D420" s="143"/>
      <c r="E420" s="143"/>
      <c r="F420" s="143"/>
      <c r="G420" s="143"/>
      <c r="H420" s="143"/>
      <c r="I420" s="143"/>
      <c r="J420" s="143"/>
      <c r="K420" s="143"/>
      <c r="L420" s="143"/>
      <c r="M420" s="143"/>
      <c r="N420" s="143"/>
      <c r="O420" s="143"/>
      <c r="P420" s="143"/>
      <c r="Q420" s="143"/>
      <c r="R420" s="143"/>
      <c r="S420" s="143"/>
      <c r="T420" s="143"/>
      <c r="U420" s="143"/>
      <c r="V420" s="143"/>
      <c r="W420" s="143"/>
      <c r="X420" s="143"/>
      <c r="Y420" s="143"/>
      <c r="Z420" s="143"/>
    </row>
    <row r="421">
      <c r="A421" s="143"/>
      <c r="B421" s="143"/>
      <c r="C421" s="143"/>
      <c r="D421" s="143"/>
      <c r="E421" s="143"/>
      <c r="F421" s="143"/>
      <c r="G421" s="143"/>
      <c r="H421" s="143"/>
      <c r="I421" s="143"/>
      <c r="J421" s="143"/>
      <c r="K421" s="143"/>
      <c r="L421" s="143"/>
      <c r="M421" s="143"/>
      <c r="N421" s="143"/>
      <c r="O421" s="143"/>
      <c r="P421" s="143"/>
      <c r="Q421" s="143"/>
      <c r="R421" s="143"/>
      <c r="S421" s="143"/>
      <c r="T421" s="143"/>
      <c r="U421" s="143"/>
      <c r="V421" s="143"/>
      <c r="W421" s="143"/>
      <c r="X421" s="143"/>
      <c r="Y421" s="143"/>
      <c r="Z421" s="143"/>
    </row>
    <row r="422">
      <c r="A422" s="143"/>
      <c r="B422" s="143"/>
      <c r="C422" s="143"/>
      <c r="D422" s="143"/>
      <c r="E422" s="143"/>
      <c r="F422" s="143"/>
      <c r="G422" s="143"/>
      <c r="H422" s="143"/>
      <c r="I422" s="143"/>
      <c r="J422" s="143"/>
      <c r="K422" s="143"/>
      <c r="L422" s="143"/>
      <c r="M422" s="143"/>
      <c r="N422" s="143"/>
      <c r="O422" s="143"/>
      <c r="P422" s="143"/>
      <c r="Q422" s="143"/>
      <c r="R422" s="143"/>
      <c r="S422" s="143"/>
      <c r="T422" s="143"/>
      <c r="U422" s="143"/>
      <c r="V422" s="143"/>
      <c r="W422" s="143"/>
      <c r="X422" s="143"/>
      <c r="Y422" s="143"/>
      <c r="Z422" s="143"/>
    </row>
    <row r="423">
      <c r="A423" s="143"/>
      <c r="B423" s="143"/>
      <c r="C423" s="143"/>
      <c r="D423" s="143"/>
      <c r="E423" s="143"/>
      <c r="F423" s="143"/>
      <c r="G423" s="143"/>
      <c r="H423" s="143"/>
      <c r="I423" s="143"/>
      <c r="J423" s="143"/>
      <c r="K423" s="143"/>
      <c r="L423" s="143"/>
      <c r="M423" s="143"/>
      <c r="N423" s="143"/>
      <c r="O423" s="143"/>
      <c r="P423" s="143"/>
      <c r="Q423" s="143"/>
      <c r="R423" s="143"/>
      <c r="S423" s="143"/>
      <c r="T423" s="143"/>
      <c r="U423" s="143"/>
      <c r="V423" s="143"/>
      <c r="W423" s="143"/>
      <c r="X423" s="143"/>
      <c r="Y423" s="143"/>
      <c r="Z423" s="143"/>
    </row>
    <row r="424">
      <c r="A424" s="143"/>
      <c r="B424" s="143"/>
      <c r="C424" s="143"/>
      <c r="D424" s="143"/>
      <c r="E424" s="143"/>
      <c r="F424" s="143"/>
      <c r="G424" s="143"/>
      <c r="H424" s="143"/>
      <c r="I424" s="143"/>
      <c r="J424" s="143"/>
      <c r="K424" s="143"/>
      <c r="L424" s="143"/>
      <c r="M424" s="143"/>
      <c r="N424" s="143"/>
      <c r="O424" s="143"/>
      <c r="P424" s="143"/>
      <c r="Q424" s="143"/>
      <c r="R424" s="143"/>
      <c r="S424" s="143"/>
      <c r="T424" s="143"/>
      <c r="U424" s="143"/>
      <c r="V424" s="143"/>
      <c r="W424" s="143"/>
      <c r="X424" s="143"/>
      <c r="Y424" s="143"/>
      <c r="Z424" s="143"/>
    </row>
    <row r="425">
      <c r="A425" s="143"/>
      <c r="B425" s="143"/>
      <c r="C425" s="143"/>
      <c r="D425" s="143"/>
      <c r="E425" s="143"/>
      <c r="F425" s="143"/>
      <c r="G425" s="143"/>
      <c r="H425" s="143"/>
      <c r="I425" s="143"/>
      <c r="J425" s="143"/>
      <c r="K425" s="143"/>
      <c r="L425" s="143"/>
      <c r="M425" s="143"/>
      <c r="N425" s="143"/>
      <c r="O425" s="143"/>
      <c r="P425" s="143"/>
      <c r="Q425" s="143"/>
      <c r="R425" s="143"/>
      <c r="S425" s="143"/>
      <c r="T425" s="143"/>
      <c r="U425" s="143"/>
      <c r="V425" s="143"/>
      <c r="W425" s="143"/>
      <c r="X425" s="143"/>
      <c r="Y425" s="143"/>
      <c r="Z425" s="143"/>
    </row>
    <row r="426">
      <c r="A426" s="143"/>
      <c r="B426" s="143"/>
      <c r="C426" s="143"/>
      <c r="D426" s="143"/>
      <c r="E426" s="143"/>
      <c r="F426" s="143"/>
      <c r="G426" s="143"/>
      <c r="H426" s="143"/>
      <c r="I426" s="143"/>
      <c r="J426" s="143"/>
      <c r="K426" s="143"/>
      <c r="L426" s="143"/>
      <c r="M426" s="143"/>
      <c r="N426" s="143"/>
      <c r="O426" s="143"/>
      <c r="P426" s="143"/>
      <c r="Q426" s="143"/>
      <c r="R426" s="143"/>
      <c r="S426" s="143"/>
      <c r="T426" s="143"/>
      <c r="U426" s="143"/>
      <c r="V426" s="143"/>
      <c r="W426" s="143"/>
      <c r="X426" s="143"/>
      <c r="Y426" s="143"/>
      <c r="Z426" s="143"/>
    </row>
    <row r="427">
      <c r="A427" s="143"/>
      <c r="B427" s="143"/>
      <c r="C427" s="143"/>
      <c r="D427" s="143"/>
      <c r="E427" s="143"/>
      <c r="F427" s="143"/>
      <c r="G427" s="143"/>
      <c r="H427" s="143"/>
      <c r="I427" s="143"/>
      <c r="J427" s="143"/>
      <c r="K427" s="143"/>
      <c r="L427" s="143"/>
      <c r="M427" s="143"/>
      <c r="N427" s="143"/>
      <c r="O427" s="143"/>
      <c r="P427" s="143"/>
      <c r="Q427" s="143"/>
      <c r="R427" s="143"/>
      <c r="S427" s="143"/>
      <c r="T427" s="143"/>
      <c r="U427" s="143"/>
      <c r="V427" s="143"/>
      <c r="W427" s="143"/>
      <c r="X427" s="143"/>
      <c r="Y427" s="143"/>
      <c r="Z427" s="143"/>
    </row>
    <row r="428">
      <c r="A428" s="143"/>
      <c r="B428" s="143"/>
      <c r="C428" s="143"/>
      <c r="D428" s="143"/>
      <c r="E428" s="143"/>
      <c r="F428" s="143"/>
      <c r="G428" s="143"/>
      <c r="H428" s="143"/>
      <c r="I428" s="143"/>
      <c r="J428" s="143"/>
      <c r="K428" s="143"/>
      <c r="L428" s="143"/>
      <c r="M428" s="143"/>
      <c r="N428" s="143"/>
      <c r="O428" s="143"/>
      <c r="P428" s="143"/>
      <c r="Q428" s="143"/>
      <c r="R428" s="143"/>
      <c r="S428" s="143"/>
      <c r="T428" s="143"/>
      <c r="U428" s="143"/>
      <c r="V428" s="143"/>
      <c r="W428" s="143"/>
      <c r="X428" s="143"/>
      <c r="Y428" s="143"/>
      <c r="Z428" s="143"/>
    </row>
    <row r="429">
      <c r="A429" s="143"/>
      <c r="B429" s="143"/>
      <c r="C429" s="143"/>
      <c r="D429" s="143"/>
      <c r="E429" s="143"/>
      <c r="F429" s="143"/>
      <c r="G429" s="143"/>
      <c r="H429" s="143"/>
      <c r="I429" s="143"/>
      <c r="J429" s="143"/>
      <c r="K429" s="143"/>
      <c r="L429" s="143"/>
      <c r="M429" s="143"/>
      <c r="N429" s="143"/>
      <c r="O429" s="143"/>
      <c r="P429" s="143"/>
      <c r="Q429" s="143"/>
      <c r="R429" s="143"/>
      <c r="S429" s="143"/>
      <c r="T429" s="143"/>
      <c r="U429" s="143"/>
      <c r="V429" s="143"/>
      <c r="W429" s="143"/>
      <c r="X429" s="143"/>
      <c r="Y429" s="143"/>
      <c r="Z429" s="143"/>
    </row>
    <row r="430">
      <c r="A430" s="143"/>
      <c r="B430" s="143"/>
      <c r="C430" s="143"/>
      <c r="D430" s="143"/>
      <c r="E430" s="143"/>
      <c r="F430" s="143"/>
      <c r="G430" s="143"/>
      <c r="H430" s="143"/>
      <c r="I430" s="143"/>
      <c r="J430" s="143"/>
      <c r="K430" s="143"/>
      <c r="L430" s="143"/>
      <c r="M430" s="143"/>
      <c r="N430" s="143"/>
      <c r="O430" s="143"/>
      <c r="P430" s="143"/>
      <c r="Q430" s="143"/>
      <c r="R430" s="143"/>
      <c r="S430" s="143"/>
      <c r="T430" s="143"/>
      <c r="U430" s="143"/>
      <c r="V430" s="143"/>
      <c r="W430" s="143"/>
      <c r="X430" s="143"/>
      <c r="Y430" s="143"/>
      <c r="Z430" s="143"/>
    </row>
    <row r="431">
      <c r="A431" s="143"/>
      <c r="B431" s="143"/>
      <c r="C431" s="143"/>
      <c r="D431" s="143"/>
      <c r="E431" s="143"/>
      <c r="F431" s="143"/>
      <c r="G431" s="143"/>
      <c r="H431" s="143"/>
      <c r="I431" s="143"/>
      <c r="J431" s="143"/>
      <c r="K431" s="143"/>
      <c r="L431" s="143"/>
      <c r="M431" s="143"/>
      <c r="N431" s="143"/>
      <c r="O431" s="143"/>
      <c r="P431" s="143"/>
      <c r="Q431" s="143"/>
      <c r="R431" s="143"/>
      <c r="S431" s="143"/>
      <c r="T431" s="143"/>
      <c r="U431" s="143"/>
      <c r="V431" s="143"/>
      <c r="W431" s="143"/>
      <c r="X431" s="143"/>
      <c r="Y431" s="143"/>
      <c r="Z431" s="143"/>
    </row>
    <row r="432">
      <c r="A432" s="143"/>
      <c r="B432" s="143"/>
      <c r="C432" s="143"/>
      <c r="D432" s="143"/>
      <c r="E432" s="143"/>
      <c r="F432" s="143"/>
      <c r="G432" s="143"/>
      <c r="H432" s="143"/>
      <c r="I432" s="143"/>
      <c r="J432" s="143"/>
      <c r="K432" s="143"/>
      <c r="L432" s="143"/>
      <c r="M432" s="143"/>
      <c r="N432" s="143"/>
      <c r="O432" s="143"/>
      <c r="P432" s="143"/>
      <c r="Q432" s="143"/>
      <c r="R432" s="143"/>
      <c r="S432" s="143"/>
      <c r="T432" s="143"/>
      <c r="U432" s="143"/>
      <c r="V432" s="143"/>
      <c r="W432" s="143"/>
      <c r="X432" s="143"/>
      <c r="Y432" s="143"/>
      <c r="Z432" s="143"/>
    </row>
    <row r="433">
      <c r="A433" s="143"/>
      <c r="B433" s="143"/>
      <c r="C433" s="143"/>
      <c r="D433" s="143"/>
      <c r="E433" s="143"/>
      <c r="F433" s="143"/>
      <c r="G433" s="143"/>
      <c r="H433" s="143"/>
      <c r="I433" s="143"/>
      <c r="J433" s="143"/>
      <c r="K433" s="143"/>
      <c r="L433" s="143"/>
      <c r="M433" s="143"/>
      <c r="N433" s="143"/>
      <c r="O433" s="143"/>
      <c r="P433" s="143"/>
      <c r="Q433" s="143"/>
      <c r="R433" s="143"/>
      <c r="S433" s="143"/>
      <c r="T433" s="143"/>
      <c r="U433" s="143"/>
      <c r="V433" s="143"/>
      <c r="W433" s="143"/>
      <c r="X433" s="143"/>
      <c r="Y433" s="143"/>
      <c r="Z433" s="143"/>
    </row>
    <row r="434">
      <c r="A434" s="143"/>
      <c r="B434" s="143"/>
      <c r="C434" s="143"/>
      <c r="D434" s="143"/>
      <c r="E434" s="143"/>
      <c r="F434" s="143"/>
      <c r="G434" s="143"/>
      <c r="H434" s="143"/>
      <c r="I434" s="143"/>
      <c r="J434" s="143"/>
      <c r="K434" s="143"/>
      <c r="L434" s="143"/>
      <c r="M434" s="143"/>
      <c r="N434" s="143"/>
      <c r="O434" s="143"/>
      <c r="P434" s="143"/>
      <c r="Q434" s="143"/>
      <c r="R434" s="143"/>
      <c r="S434" s="143"/>
      <c r="T434" s="143"/>
      <c r="U434" s="143"/>
      <c r="V434" s="143"/>
      <c r="W434" s="143"/>
      <c r="X434" s="143"/>
      <c r="Y434" s="143"/>
      <c r="Z434" s="143"/>
    </row>
    <row r="435">
      <c r="A435" s="143"/>
      <c r="B435" s="143"/>
      <c r="C435" s="143"/>
      <c r="D435" s="143"/>
      <c r="E435" s="143"/>
      <c r="F435" s="143"/>
      <c r="G435" s="143"/>
      <c r="H435" s="143"/>
      <c r="I435" s="143"/>
      <c r="J435" s="143"/>
      <c r="K435" s="143"/>
      <c r="L435" s="143"/>
      <c r="M435" s="143"/>
      <c r="N435" s="143"/>
      <c r="O435" s="143"/>
      <c r="P435" s="143"/>
      <c r="Q435" s="143"/>
      <c r="R435" s="143"/>
      <c r="S435" s="143"/>
      <c r="T435" s="143"/>
      <c r="U435" s="143"/>
      <c r="V435" s="143"/>
      <c r="W435" s="143"/>
      <c r="X435" s="143"/>
      <c r="Y435" s="143"/>
      <c r="Z435" s="143"/>
    </row>
    <row r="436">
      <c r="A436" s="143"/>
      <c r="B436" s="143"/>
      <c r="C436" s="143"/>
      <c r="D436" s="143"/>
      <c r="E436" s="143"/>
      <c r="F436" s="143"/>
      <c r="G436" s="143"/>
      <c r="H436" s="143"/>
      <c r="I436" s="143"/>
      <c r="J436" s="143"/>
      <c r="K436" s="143"/>
      <c r="L436" s="143"/>
      <c r="M436" s="143"/>
      <c r="N436" s="143"/>
      <c r="O436" s="143"/>
      <c r="P436" s="143"/>
      <c r="Q436" s="143"/>
      <c r="R436" s="143"/>
      <c r="S436" s="143"/>
      <c r="T436" s="143"/>
      <c r="U436" s="143"/>
      <c r="V436" s="143"/>
      <c r="W436" s="143"/>
      <c r="X436" s="143"/>
      <c r="Y436" s="143"/>
      <c r="Z436" s="143"/>
    </row>
    <row r="437">
      <c r="A437" s="143"/>
      <c r="B437" s="143"/>
      <c r="C437" s="143"/>
      <c r="D437" s="143"/>
      <c r="E437" s="143"/>
      <c r="F437" s="143"/>
      <c r="G437" s="143"/>
      <c r="H437" s="143"/>
      <c r="I437" s="143"/>
      <c r="J437" s="143"/>
      <c r="K437" s="143"/>
      <c r="L437" s="143"/>
      <c r="M437" s="143"/>
      <c r="N437" s="143"/>
      <c r="O437" s="143"/>
      <c r="P437" s="143"/>
      <c r="Q437" s="143"/>
      <c r="R437" s="143"/>
      <c r="S437" s="143"/>
      <c r="T437" s="143"/>
      <c r="U437" s="143"/>
      <c r="V437" s="143"/>
      <c r="W437" s="143"/>
      <c r="X437" s="143"/>
      <c r="Y437" s="143"/>
      <c r="Z437" s="143"/>
    </row>
    <row r="438">
      <c r="A438" s="143"/>
      <c r="B438" s="143"/>
      <c r="C438" s="143"/>
      <c r="D438" s="143"/>
      <c r="E438" s="143"/>
      <c r="F438" s="143"/>
      <c r="G438" s="143"/>
      <c r="H438" s="143"/>
      <c r="I438" s="143"/>
      <c r="J438" s="143"/>
      <c r="K438" s="143"/>
      <c r="L438" s="143"/>
      <c r="M438" s="143"/>
      <c r="N438" s="143"/>
      <c r="O438" s="143"/>
      <c r="P438" s="143"/>
      <c r="Q438" s="143"/>
      <c r="R438" s="143"/>
      <c r="S438" s="143"/>
      <c r="T438" s="143"/>
      <c r="U438" s="143"/>
      <c r="V438" s="143"/>
      <c r="W438" s="143"/>
      <c r="X438" s="143"/>
      <c r="Y438" s="143"/>
      <c r="Z438" s="143"/>
    </row>
    <row r="439">
      <c r="A439" s="143"/>
      <c r="B439" s="143"/>
      <c r="C439" s="143"/>
      <c r="D439" s="143"/>
      <c r="E439" s="143"/>
      <c r="F439" s="143"/>
      <c r="G439" s="143"/>
      <c r="H439" s="143"/>
      <c r="I439" s="143"/>
      <c r="J439" s="143"/>
      <c r="K439" s="143"/>
      <c r="L439" s="143"/>
      <c r="M439" s="143"/>
      <c r="N439" s="143"/>
      <c r="O439" s="143"/>
      <c r="P439" s="143"/>
      <c r="Q439" s="143"/>
      <c r="R439" s="143"/>
      <c r="S439" s="143"/>
      <c r="T439" s="143"/>
      <c r="U439" s="143"/>
      <c r="V439" s="143"/>
      <c r="W439" s="143"/>
      <c r="X439" s="143"/>
      <c r="Y439" s="143"/>
      <c r="Z439" s="143"/>
    </row>
    <row r="440">
      <c r="A440" s="143"/>
      <c r="B440" s="143"/>
      <c r="C440" s="143"/>
      <c r="D440" s="143"/>
      <c r="E440" s="143"/>
      <c r="F440" s="143"/>
      <c r="G440" s="143"/>
      <c r="H440" s="143"/>
      <c r="I440" s="143"/>
      <c r="J440" s="143"/>
      <c r="K440" s="143"/>
      <c r="L440" s="143"/>
      <c r="M440" s="143"/>
      <c r="N440" s="143"/>
      <c r="O440" s="143"/>
      <c r="P440" s="143"/>
      <c r="Q440" s="143"/>
      <c r="R440" s="143"/>
      <c r="S440" s="143"/>
      <c r="T440" s="143"/>
      <c r="U440" s="143"/>
      <c r="V440" s="143"/>
      <c r="W440" s="143"/>
      <c r="X440" s="143"/>
      <c r="Y440" s="143"/>
      <c r="Z440" s="143"/>
    </row>
    <row r="441">
      <c r="A441" s="143"/>
      <c r="B441" s="143"/>
      <c r="C441" s="143"/>
      <c r="D441" s="143"/>
      <c r="E441" s="143"/>
      <c r="F441" s="143"/>
      <c r="G441" s="143"/>
      <c r="H441" s="143"/>
      <c r="I441" s="143"/>
      <c r="J441" s="143"/>
      <c r="K441" s="143"/>
      <c r="L441" s="143"/>
      <c r="M441" s="143"/>
      <c r="N441" s="143"/>
      <c r="O441" s="143"/>
      <c r="P441" s="143"/>
      <c r="Q441" s="143"/>
      <c r="R441" s="143"/>
      <c r="S441" s="143"/>
      <c r="T441" s="143"/>
      <c r="U441" s="143"/>
      <c r="V441" s="143"/>
      <c r="W441" s="143"/>
      <c r="X441" s="143"/>
      <c r="Y441" s="143"/>
      <c r="Z441" s="143"/>
    </row>
    <row r="442">
      <c r="A442" s="143"/>
      <c r="B442" s="143"/>
      <c r="C442" s="143"/>
      <c r="D442" s="143"/>
      <c r="E442" s="143"/>
      <c r="F442" s="143"/>
      <c r="G442" s="143"/>
      <c r="H442" s="143"/>
      <c r="I442" s="143"/>
      <c r="J442" s="143"/>
      <c r="K442" s="143"/>
      <c r="L442" s="143"/>
      <c r="M442" s="143"/>
      <c r="N442" s="143"/>
      <c r="O442" s="143"/>
      <c r="P442" s="143"/>
      <c r="Q442" s="143"/>
      <c r="R442" s="143"/>
      <c r="S442" s="143"/>
      <c r="T442" s="143"/>
      <c r="U442" s="143"/>
      <c r="V442" s="143"/>
      <c r="W442" s="143"/>
      <c r="X442" s="143"/>
      <c r="Y442" s="143"/>
      <c r="Z442" s="143"/>
    </row>
    <row r="443">
      <c r="A443" s="143"/>
      <c r="B443" s="143"/>
      <c r="C443" s="143"/>
      <c r="D443" s="143"/>
      <c r="E443" s="143"/>
      <c r="F443" s="143"/>
      <c r="G443" s="143"/>
      <c r="H443" s="143"/>
      <c r="I443" s="143"/>
      <c r="J443" s="143"/>
      <c r="K443" s="143"/>
      <c r="L443" s="143"/>
      <c r="M443" s="143"/>
      <c r="N443" s="143"/>
      <c r="O443" s="143"/>
      <c r="P443" s="143"/>
      <c r="Q443" s="143"/>
      <c r="R443" s="143"/>
      <c r="S443" s="143"/>
      <c r="T443" s="143"/>
      <c r="U443" s="143"/>
      <c r="V443" s="143"/>
      <c r="W443" s="143"/>
      <c r="X443" s="143"/>
      <c r="Y443" s="143"/>
      <c r="Z443" s="143"/>
    </row>
    <row r="444">
      <c r="A444" s="143"/>
      <c r="B444" s="143"/>
      <c r="C444" s="143"/>
      <c r="D444" s="143"/>
      <c r="E444" s="143"/>
      <c r="F444" s="143"/>
      <c r="G444" s="143"/>
      <c r="H444" s="143"/>
      <c r="I444" s="143"/>
      <c r="J444" s="143"/>
      <c r="K444" s="143"/>
      <c r="L444" s="143"/>
      <c r="M444" s="143"/>
      <c r="N444" s="143"/>
      <c r="O444" s="143"/>
      <c r="P444" s="143"/>
      <c r="Q444" s="143"/>
      <c r="R444" s="143"/>
      <c r="S444" s="143"/>
      <c r="T444" s="143"/>
      <c r="U444" s="143"/>
      <c r="V444" s="143"/>
      <c r="W444" s="143"/>
      <c r="X444" s="143"/>
      <c r="Y444" s="143"/>
      <c r="Z444" s="143"/>
    </row>
    <row r="445">
      <c r="A445" s="143"/>
      <c r="B445" s="143"/>
      <c r="C445" s="143"/>
      <c r="D445" s="143"/>
      <c r="E445" s="143"/>
      <c r="F445" s="143"/>
      <c r="G445" s="143"/>
      <c r="H445" s="143"/>
      <c r="I445" s="143"/>
      <c r="J445" s="143"/>
      <c r="K445" s="143"/>
      <c r="L445" s="143"/>
      <c r="M445" s="143"/>
      <c r="N445" s="143"/>
      <c r="O445" s="143"/>
      <c r="P445" s="143"/>
      <c r="Q445" s="143"/>
      <c r="R445" s="143"/>
      <c r="S445" s="143"/>
      <c r="T445" s="143"/>
      <c r="U445" s="143"/>
      <c r="V445" s="143"/>
      <c r="W445" s="143"/>
      <c r="X445" s="143"/>
      <c r="Y445" s="143"/>
      <c r="Z445" s="143"/>
    </row>
    <row r="446">
      <c r="A446" s="143"/>
      <c r="B446" s="143"/>
      <c r="C446" s="143"/>
      <c r="D446" s="143"/>
      <c r="E446" s="143"/>
      <c r="F446" s="143"/>
      <c r="G446" s="143"/>
      <c r="H446" s="143"/>
      <c r="I446" s="143"/>
      <c r="J446" s="143"/>
      <c r="K446" s="143"/>
      <c r="L446" s="143"/>
      <c r="M446" s="143"/>
      <c r="N446" s="143"/>
      <c r="O446" s="143"/>
      <c r="P446" s="143"/>
      <c r="Q446" s="143"/>
      <c r="R446" s="143"/>
      <c r="S446" s="143"/>
      <c r="T446" s="143"/>
      <c r="U446" s="143"/>
      <c r="V446" s="143"/>
      <c r="W446" s="143"/>
      <c r="X446" s="143"/>
      <c r="Y446" s="143"/>
      <c r="Z446" s="143"/>
    </row>
    <row r="447">
      <c r="A447" s="143"/>
      <c r="B447" s="143"/>
      <c r="C447" s="143"/>
      <c r="D447" s="143"/>
      <c r="E447" s="143"/>
      <c r="F447" s="143"/>
      <c r="G447" s="143"/>
      <c r="H447" s="143"/>
      <c r="I447" s="143"/>
      <c r="J447" s="143"/>
      <c r="K447" s="143"/>
      <c r="L447" s="143"/>
      <c r="M447" s="143"/>
      <c r="N447" s="143"/>
      <c r="O447" s="143"/>
      <c r="P447" s="143"/>
      <c r="Q447" s="143"/>
      <c r="R447" s="143"/>
      <c r="S447" s="143"/>
      <c r="T447" s="143"/>
      <c r="U447" s="143"/>
      <c r="V447" s="143"/>
      <c r="W447" s="143"/>
      <c r="X447" s="143"/>
      <c r="Y447" s="143"/>
      <c r="Z447" s="143"/>
    </row>
    <row r="448">
      <c r="A448" s="143"/>
      <c r="B448" s="143"/>
      <c r="C448" s="143"/>
      <c r="D448" s="143"/>
      <c r="E448" s="143"/>
      <c r="F448" s="143"/>
      <c r="G448" s="143"/>
      <c r="H448" s="143"/>
      <c r="I448" s="143"/>
      <c r="J448" s="143"/>
      <c r="K448" s="143"/>
      <c r="L448" s="143"/>
      <c r="M448" s="143"/>
      <c r="N448" s="143"/>
      <c r="O448" s="143"/>
      <c r="P448" s="143"/>
      <c r="Q448" s="143"/>
      <c r="R448" s="143"/>
      <c r="S448" s="143"/>
      <c r="T448" s="143"/>
      <c r="U448" s="143"/>
      <c r="V448" s="143"/>
      <c r="W448" s="143"/>
      <c r="X448" s="143"/>
      <c r="Y448" s="143"/>
      <c r="Z448" s="143"/>
    </row>
    <row r="449">
      <c r="A449" s="143"/>
      <c r="B449" s="143"/>
      <c r="C449" s="143"/>
      <c r="D449" s="143"/>
      <c r="E449" s="143"/>
      <c r="F449" s="143"/>
      <c r="G449" s="143"/>
      <c r="H449" s="143"/>
      <c r="I449" s="143"/>
      <c r="J449" s="143"/>
      <c r="K449" s="143"/>
      <c r="L449" s="143"/>
      <c r="M449" s="143"/>
      <c r="N449" s="143"/>
      <c r="O449" s="143"/>
      <c r="P449" s="143"/>
      <c r="Q449" s="143"/>
      <c r="R449" s="143"/>
      <c r="S449" s="143"/>
      <c r="T449" s="143"/>
      <c r="U449" s="143"/>
      <c r="V449" s="143"/>
      <c r="W449" s="143"/>
      <c r="X449" s="143"/>
      <c r="Y449" s="143"/>
      <c r="Z449" s="143"/>
    </row>
    <row r="450">
      <c r="A450" s="143"/>
      <c r="B450" s="143"/>
      <c r="C450" s="143"/>
      <c r="D450" s="143"/>
      <c r="E450" s="143"/>
      <c r="F450" s="143"/>
      <c r="G450" s="143"/>
      <c r="H450" s="143"/>
      <c r="I450" s="143"/>
      <c r="J450" s="143"/>
      <c r="K450" s="143"/>
      <c r="L450" s="143"/>
      <c r="M450" s="143"/>
      <c r="N450" s="143"/>
      <c r="O450" s="143"/>
      <c r="P450" s="143"/>
      <c r="Q450" s="143"/>
      <c r="R450" s="143"/>
      <c r="S450" s="143"/>
      <c r="T450" s="143"/>
      <c r="U450" s="143"/>
      <c r="V450" s="143"/>
      <c r="W450" s="143"/>
      <c r="X450" s="143"/>
      <c r="Y450" s="143"/>
      <c r="Z450" s="143"/>
    </row>
    <row r="451">
      <c r="A451" s="143"/>
      <c r="B451" s="143"/>
      <c r="C451" s="143"/>
      <c r="D451" s="143"/>
      <c r="E451" s="143"/>
      <c r="F451" s="143"/>
      <c r="G451" s="143"/>
      <c r="H451" s="143"/>
      <c r="I451" s="143"/>
      <c r="J451" s="143"/>
      <c r="K451" s="143"/>
      <c r="L451" s="143"/>
      <c r="M451" s="143"/>
      <c r="N451" s="143"/>
      <c r="O451" s="143"/>
      <c r="P451" s="143"/>
      <c r="Q451" s="143"/>
      <c r="R451" s="143"/>
      <c r="S451" s="143"/>
      <c r="T451" s="143"/>
      <c r="U451" s="143"/>
      <c r="V451" s="143"/>
      <c r="W451" s="143"/>
      <c r="X451" s="143"/>
      <c r="Y451" s="143"/>
      <c r="Z451" s="143"/>
    </row>
    <row r="452">
      <c r="A452" s="143"/>
      <c r="B452" s="143"/>
      <c r="C452" s="143"/>
      <c r="D452" s="143"/>
      <c r="E452" s="143"/>
      <c r="F452" s="143"/>
      <c r="G452" s="143"/>
      <c r="H452" s="143"/>
      <c r="I452" s="143"/>
      <c r="J452" s="143"/>
      <c r="K452" s="143"/>
      <c r="L452" s="143"/>
      <c r="M452" s="143"/>
      <c r="N452" s="143"/>
      <c r="O452" s="143"/>
      <c r="P452" s="143"/>
      <c r="Q452" s="143"/>
      <c r="R452" s="143"/>
      <c r="S452" s="143"/>
      <c r="T452" s="143"/>
      <c r="U452" s="143"/>
      <c r="V452" s="143"/>
      <c r="W452" s="143"/>
      <c r="X452" s="143"/>
      <c r="Y452" s="143"/>
      <c r="Z452" s="143"/>
    </row>
    <row r="453">
      <c r="A453" s="143"/>
      <c r="B453" s="143"/>
      <c r="C453" s="143"/>
      <c r="D453" s="143"/>
      <c r="E453" s="143"/>
      <c r="F453" s="143"/>
      <c r="G453" s="143"/>
      <c r="H453" s="143"/>
      <c r="I453" s="143"/>
      <c r="J453" s="143"/>
      <c r="K453" s="143"/>
      <c r="L453" s="143"/>
      <c r="M453" s="143"/>
      <c r="N453" s="143"/>
      <c r="O453" s="143"/>
      <c r="P453" s="143"/>
      <c r="Q453" s="143"/>
      <c r="R453" s="143"/>
      <c r="S453" s="143"/>
      <c r="T453" s="143"/>
      <c r="U453" s="143"/>
      <c r="V453" s="143"/>
      <c r="W453" s="143"/>
      <c r="X453" s="143"/>
      <c r="Y453" s="143"/>
      <c r="Z453" s="143"/>
    </row>
    <row r="454">
      <c r="A454" s="143"/>
      <c r="B454" s="143"/>
      <c r="C454" s="143"/>
      <c r="D454" s="143"/>
      <c r="E454" s="143"/>
      <c r="F454" s="143"/>
      <c r="G454" s="143"/>
      <c r="H454" s="143"/>
      <c r="I454" s="143"/>
      <c r="J454" s="143"/>
      <c r="K454" s="143"/>
      <c r="L454" s="143"/>
      <c r="M454" s="143"/>
      <c r="N454" s="143"/>
      <c r="O454" s="143"/>
      <c r="P454" s="143"/>
      <c r="Q454" s="143"/>
      <c r="R454" s="143"/>
      <c r="S454" s="143"/>
      <c r="T454" s="143"/>
      <c r="U454" s="143"/>
      <c r="V454" s="143"/>
      <c r="W454" s="143"/>
      <c r="X454" s="143"/>
      <c r="Y454" s="143"/>
      <c r="Z454" s="143"/>
    </row>
    <row r="455">
      <c r="A455" s="143"/>
      <c r="B455" s="143"/>
      <c r="C455" s="143"/>
      <c r="D455" s="143"/>
      <c r="E455" s="143"/>
      <c r="F455" s="143"/>
      <c r="G455" s="143"/>
      <c r="H455" s="143"/>
      <c r="I455" s="143"/>
      <c r="J455" s="143"/>
      <c r="K455" s="143"/>
      <c r="L455" s="143"/>
      <c r="M455" s="143"/>
      <c r="N455" s="143"/>
      <c r="O455" s="143"/>
      <c r="P455" s="143"/>
      <c r="Q455" s="143"/>
      <c r="R455" s="143"/>
      <c r="S455" s="143"/>
      <c r="T455" s="143"/>
      <c r="U455" s="143"/>
      <c r="V455" s="143"/>
      <c r="W455" s="143"/>
      <c r="X455" s="143"/>
      <c r="Y455" s="143"/>
      <c r="Z455" s="143"/>
    </row>
    <row r="456">
      <c r="A456" s="143"/>
      <c r="B456" s="143"/>
      <c r="C456" s="143"/>
      <c r="D456" s="143"/>
      <c r="E456" s="143"/>
      <c r="F456" s="143"/>
      <c r="G456" s="143"/>
      <c r="H456" s="143"/>
      <c r="I456" s="143"/>
      <c r="J456" s="143"/>
      <c r="K456" s="143"/>
      <c r="L456" s="143"/>
      <c r="M456" s="143"/>
      <c r="N456" s="143"/>
      <c r="O456" s="143"/>
      <c r="P456" s="143"/>
      <c r="Q456" s="143"/>
      <c r="R456" s="143"/>
      <c r="S456" s="143"/>
      <c r="T456" s="143"/>
      <c r="U456" s="143"/>
      <c r="V456" s="143"/>
      <c r="W456" s="143"/>
      <c r="X456" s="143"/>
      <c r="Y456" s="143"/>
      <c r="Z456" s="143"/>
    </row>
    <row r="457">
      <c r="A457" s="143"/>
      <c r="B457" s="143"/>
      <c r="C457" s="143"/>
      <c r="D457" s="143"/>
      <c r="E457" s="143"/>
      <c r="F457" s="143"/>
      <c r="G457" s="143"/>
      <c r="H457" s="143"/>
      <c r="I457" s="143"/>
      <c r="J457" s="143"/>
      <c r="K457" s="143"/>
      <c r="L457" s="143"/>
      <c r="M457" s="143"/>
      <c r="N457" s="143"/>
      <c r="O457" s="143"/>
      <c r="P457" s="143"/>
      <c r="Q457" s="143"/>
      <c r="R457" s="143"/>
      <c r="S457" s="143"/>
      <c r="T457" s="143"/>
      <c r="U457" s="143"/>
      <c r="V457" s="143"/>
      <c r="W457" s="143"/>
      <c r="X457" s="143"/>
      <c r="Y457" s="143"/>
      <c r="Z457" s="143"/>
    </row>
    <row r="458">
      <c r="A458" s="143"/>
      <c r="B458" s="143"/>
      <c r="C458" s="143"/>
      <c r="D458" s="143"/>
      <c r="E458" s="143"/>
      <c r="F458" s="143"/>
      <c r="G458" s="143"/>
      <c r="H458" s="143"/>
      <c r="I458" s="143"/>
      <c r="J458" s="143"/>
      <c r="K458" s="143"/>
      <c r="L458" s="143"/>
      <c r="M458" s="143"/>
      <c r="N458" s="143"/>
      <c r="O458" s="143"/>
      <c r="P458" s="143"/>
      <c r="Q458" s="143"/>
      <c r="R458" s="143"/>
      <c r="S458" s="143"/>
      <c r="T458" s="143"/>
      <c r="U458" s="143"/>
      <c r="V458" s="143"/>
      <c r="W458" s="143"/>
      <c r="X458" s="143"/>
      <c r="Y458" s="143"/>
      <c r="Z458" s="143"/>
    </row>
    <row r="459">
      <c r="A459" s="143"/>
      <c r="B459" s="143"/>
      <c r="C459" s="143"/>
      <c r="D459" s="143"/>
      <c r="E459" s="143"/>
      <c r="F459" s="143"/>
      <c r="G459" s="143"/>
      <c r="H459" s="143"/>
      <c r="I459" s="143"/>
      <c r="J459" s="143"/>
      <c r="K459" s="143"/>
      <c r="L459" s="143"/>
      <c r="M459" s="143"/>
      <c r="N459" s="143"/>
      <c r="O459" s="143"/>
      <c r="P459" s="143"/>
      <c r="Q459" s="143"/>
      <c r="R459" s="143"/>
      <c r="S459" s="143"/>
      <c r="T459" s="143"/>
      <c r="U459" s="143"/>
      <c r="V459" s="143"/>
      <c r="W459" s="143"/>
      <c r="X459" s="143"/>
      <c r="Y459" s="143"/>
      <c r="Z459" s="143"/>
    </row>
    <row r="460">
      <c r="A460" s="143"/>
      <c r="B460" s="143"/>
      <c r="C460" s="143"/>
      <c r="D460" s="143"/>
      <c r="E460" s="143"/>
      <c r="F460" s="143"/>
      <c r="G460" s="143"/>
      <c r="H460" s="143"/>
      <c r="I460" s="143"/>
      <c r="J460" s="143"/>
      <c r="K460" s="143"/>
      <c r="L460" s="143"/>
      <c r="M460" s="143"/>
      <c r="N460" s="143"/>
      <c r="O460" s="143"/>
      <c r="P460" s="143"/>
      <c r="Q460" s="143"/>
      <c r="R460" s="143"/>
      <c r="S460" s="143"/>
      <c r="T460" s="143"/>
      <c r="U460" s="143"/>
      <c r="V460" s="143"/>
      <c r="W460" s="143"/>
      <c r="X460" s="143"/>
      <c r="Y460" s="143"/>
      <c r="Z460" s="143"/>
    </row>
    <row r="461">
      <c r="A461" s="143"/>
      <c r="B461" s="143"/>
      <c r="C461" s="143"/>
      <c r="D461" s="143"/>
      <c r="E461" s="143"/>
      <c r="F461" s="143"/>
      <c r="G461" s="143"/>
      <c r="H461" s="143"/>
      <c r="I461" s="143"/>
      <c r="J461" s="143"/>
      <c r="K461" s="143"/>
      <c r="L461" s="143"/>
      <c r="M461" s="143"/>
      <c r="N461" s="143"/>
      <c r="O461" s="143"/>
      <c r="P461" s="143"/>
      <c r="Q461" s="143"/>
      <c r="R461" s="143"/>
      <c r="S461" s="143"/>
      <c r="T461" s="143"/>
      <c r="U461" s="143"/>
      <c r="V461" s="143"/>
      <c r="W461" s="143"/>
      <c r="X461" s="143"/>
      <c r="Y461" s="143"/>
      <c r="Z461" s="143"/>
    </row>
    <row r="462">
      <c r="A462" s="143"/>
      <c r="B462" s="143"/>
      <c r="C462" s="143"/>
      <c r="D462" s="143"/>
      <c r="E462" s="143"/>
      <c r="F462" s="143"/>
      <c r="G462" s="143"/>
      <c r="H462" s="143"/>
      <c r="I462" s="143"/>
      <c r="J462" s="143"/>
      <c r="K462" s="143"/>
      <c r="L462" s="143"/>
      <c r="M462" s="143"/>
      <c r="N462" s="143"/>
      <c r="O462" s="143"/>
      <c r="P462" s="143"/>
      <c r="Q462" s="143"/>
      <c r="R462" s="143"/>
      <c r="S462" s="143"/>
      <c r="T462" s="143"/>
      <c r="U462" s="143"/>
      <c r="V462" s="143"/>
      <c r="W462" s="143"/>
      <c r="X462" s="143"/>
      <c r="Y462" s="143"/>
      <c r="Z462" s="143"/>
    </row>
    <row r="463">
      <c r="A463" s="143"/>
      <c r="B463" s="143"/>
      <c r="C463" s="143"/>
      <c r="D463" s="143"/>
      <c r="E463" s="143"/>
      <c r="F463" s="143"/>
      <c r="G463" s="143"/>
      <c r="H463" s="143"/>
      <c r="I463" s="143"/>
      <c r="J463" s="143"/>
      <c r="K463" s="143"/>
      <c r="L463" s="143"/>
      <c r="M463" s="143"/>
      <c r="N463" s="143"/>
      <c r="O463" s="143"/>
      <c r="P463" s="143"/>
      <c r="Q463" s="143"/>
      <c r="R463" s="143"/>
      <c r="S463" s="143"/>
      <c r="T463" s="143"/>
      <c r="U463" s="143"/>
      <c r="V463" s="143"/>
      <c r="W463" s="143"/>
      <c r="X463" s="143"/>
      <c r="Y463" s="143"/>
      <c r="Z463" s="143"/>
    </row>
    <row r="464">
      <c r="A464" s="143"/>
      <c r="B464" s="143"/>
      <c r="C464" s="143"/>
      <c r="D464" s="143"/>
      <c r="E464" s="143"/>
      <c r="F464" s="143"/>
      <c r="G464" s="143"/>
      <c r="H464" s="143"/>
      <c r="I464" s="143"/>
      <c r="J464" s="143"/>
      <c r="K464" s="143"/>
      <c r="L464" s="143"/>
      <c r="M464" s="143"/>
      <c r="N464" s="143"/>
      <c r="O464" s="143"/>
      <c r="P464" s="143"/>
      <c r="Q464" s="143"/>
      <c r="R464" s="143"/>
      <c r="S464" s="143"/>
      <c r="T464" s="143"/>
      <c r="U464" s="143"/>
      <c r="V464" s="143"/>
      <c r="W464" s="143"/>
      <c r="X464" s="143"/>
      <c r="Y464" s="143"/>
      <c r="Z464" s="143"/>
    </row>
    <row r="465">
      <c r="A465" s="143"/>
      <c r="B465" s="143"/>
      <c r="C465" s="143"/>
      <c r="D465" s="143"/>
      <c r="E465" s="143"/>
      <c r="F465" s="143"/>
      <c r="G465" s="143"/>
      <c r="H465" s="143"/>
      <c r="I465" s="143"/>
      <c r="J465" s="143"/>
      <c r="K465" s="143"/>
      <c r="L465" s="143"/>
      <c r="M465" s="143"/>
      <c r="N465" s="143"/>
      <c r="O465" s="143"/>
      <c r="P465" s="143"/>
      <c r="Q465" s="143"/>
      <c r="R465" s="143"/>
      <c r="S465" s="143"/>
      <c r="T465" s="143"/>
      <c r="U465" s="143"/>
      <c r="V465" s="143"/>
      <c r="W465" s="143"/>
      <c r="X465" s="143"/>
      <c r="Y465" s="143"/>
      <c r="Z465" s="143"/>
    </row>
    <row r="466">
      <c r="A466" s="143"/>
      <c r="B466" s="143"/>
      <c r="C466" s="143"/>
      <c r="D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row>
    <row r="467">
      <c r="A467" s="143"/>
      <c r="B467" s="143"/>
      <c r="C467" s="143"/>
      <c r="D467" s="143"/>
      <c r="E467" s="143"/>
      <c r="F467" s="143"/>
      <c r="G467" s="143"/>
      <c r="H467" s="143"/>
      <c r="I467" s="143"/>
      <c r="J467" s="143"/>
      <c r="K467" s="143"/>
      <c r="L467" s="143"/>
      <c r="M467" s="143"/>
      <c r="N467" s="143"/>
      <c r="O467" s="143"/>
      <c r="P467" s="143"/>
      <c r="Q467" s="143"/>
      <c r="R467" s="143"/>
      <c r="S467" s="143"/>
      <c r="T467" s="143"/>
      <c r="U467" s="143"/>
      <c r="V467" s="143"/>
      <c r="W467" s="143"/>
      <c r="X467" s="143"/>
      <c r="Y467" s="143"/>
      <c r="Z467" s="143"/>
    </row>
    <row r="468">
      <c r="A468" s="143"/>
      <c r="B468" s="143"/>
      <c r="C468" s="143"/>
      <c r="D468" s="143"/>
      <c r="E468" s="143"/>
      <c r="F468" s="143"/>
      <c r="G468" s="143"/>
      <c r="H468" s="143"/>
      <c r="I468" s="143"/>
      <c r="J468" s="143"/>
      <c r="K468" s="143"/>
      <c r="L468" s="143"/>
      <c r="M468" s="143"/>
      <c r="N468" s="143"/>
      <c r="O468" s="143"/>
      <c r="P468" s="143"/>
      <c r="Q468" s="143"/>
      <c r="R468" s="143"/>
      <c r="S468" s="143"/>
      <c r="T468" s="143"/>
      <c r="U468" s="143"/>
      <c r="V468" s="143"/>
      <c r="W468" s="143"/>
      <c r="X468" s="143"/>
      <c r="Y468" s="143"/>
      <c r="Z468" s="143"/>
    </row>
    <row r="469">
      <c r="A469" s="143"/>
      <c r="B469" s="143"/>
      <c r="C469" s="143"/>
      <c r="D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row>
    <row r="470">
      <c r="A470" s="143"/>
      <c r="B470" s="143"/>
      <c r="C470" s="143"/>
      <c r="D470" s="143"/>
      <c r="E470" s="143"/>
      <c r="F470" s="143"/>
      <c r="G470" s="143"/>
      <c r="H470" s="143"/>
      <c r="I470" s="143"/>
      <c r="J470" s="143"/>
      <c r="K470" s="143"/>
      <c r="L470" s="143"/>
      <c r="M470" s="143"/>
      <c r="N470" s="143"/>
      <c r="O470" s="143"/>
      <c r="P470" s="143"/>
      <c r="Q470" s="143"/>
      <c r="R470" s="143"/>
      <c r="S470" s="143"/>
      <c r="T470" s="143"/>
      <c r="U470" s="143"/>
      <c r="V470" s="143"/>
      <c r="W470" s="143"/>
      <c r="X470" s="143"/>
      <c r="Y470" s="143"/>
      <c r="Z470" s="143"/>
    </row>
    <row r="471">
      <c r="A471" s="143"/>
      <c r="B471" s="143"/>
      <c r="C471" s="143"/>
      <c r="D471" s="143"/>
      <c r="E471" s="143"/>
      <c r="F471" s="143"/>
      <c r="G471" s="143"/>
      <c r="H471" s="143"/>
      <c r="I471" s="143"/>
      <c r="J471" s="143"/>
      <c r="K471" s="143"/>
      <c r="L471" s="143"/>
      <c r="M471" s="143"/>
      <c r="N471" s="143"/>
      <c r="O471" s="143"/>
      <c r="P471" s="143"/>
      <c r="Q471" s="143"/>
      <c r="R471" s="143"/>
      <c r="S471" s="143"/>
      <c r="T471" s="143"/>
      <c r="U471" s="143"/>
      <c r="V471" s="143"/>
      <c r="W471" s="143"/>
      <c r="X471" s="143"/>
      <c r="Y471" s="143"/>
      <c r="Z471" s="143"/>
    </row>
    <row r="472">
      <c r="A472" s="143"/>
      <c r="B472" s="143"/>
      <c r="C472" s="143"/>
      <c r="D472" s="143"/>
      <c r="E472" s="143"/>
      <c r="F472" s="143"/>
      <c r="G472" s="143"/>
      <c r="H472" s="143"/>
      <c r="I472" s="143"/>
      <c r="J472" s="143"/>
      <c r="K472" s="143"/>
      <c r="L472" s="143"/>
      <c r="M472" s="143"/>
      <c r="N472" s="143"/>
      <c r="O472" s="143"/>
      <c r="P472" s="143"/>
      <c r="Q472" s="143"/>
      <c r="R472" s="143"/>
      <c r="S472" s="143"/>
      <c r="T472" s="143"/>
      <c r="U472" s="143"/>
      <c r="V472" s="143"/>
      <c r="W472" s="143"/>
      <c r="X472" s="143"/>
      <c r="Y472" s="143"/>
      <c r="Z472" s="143"/>
    </row>
    <row r="473">
      <c r="A473" s="143"/>
      <c r="B473" s="143"/>
      <c r="C473" s="143"/>
      <c r="D473" s="143"/>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row>
    <row r="474">
      <c r="A474" s="143"/>
      <c r="B474" s="143"/>
      <c r="C474" s="143"/>
      <c r="D474" s="143"/>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row>
    <row r="475">
      <c r="A475" s="143"/>
      <c r="B475" s="143"/>
      <c r="C475" s="143"/>
      <c r="D475" s="143"/>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row>
    <row r="476">
      <c r="A476" s="143"/>
      <c r="B476" s="143"/>
      <c r="C476" s="143"/>
      <c r="D476" s="143"/>
      <c r="E476" s="143"/>
      <c r="F476" s="143"/>
      <c r="G476" s="143"/>
      <c r="H476" s="143"/>
      <c r="I476" s="143"/>
      <c r="J476" s="143"/>
      <c r="K476" s="143"/>
      <c r="L476" s="143"/>
      <c r="M476" s="143"/>
      <c r="N476" s="143"/>
      <c r="O476" s="143"/>
      <c r="P476" s="143"/>
      <c r="Q476" s="143"/>
      <c r="R476" s="143"/>
      <c r="S476" s="143"/>
      <c r="T476" s="143"/>
      <c r="U476" s="143"/>
      <c r="V476" s="143"/>
      <c r="W476" s="143"/>
      <c r="X476" s="143"/>
      <c r="Y476" s="143"/>
      <c r="Z476" s="143"/>
    </row>
    <row r="477">
      <c r="A477" s="143"/>
      <c r="B477" s="143"/>
      <c r="C477" s="143"/>
      <c r="D477" s="143"/>
      <c r="E477" s="143"/>
      <c r="F477" s="143"/>
      <c r="G477" s="143"/>
      <c r="H477" s="143"/>
      <c r="I477" s="143"/>
      <c r="J477" s="143"/>
      <c r="K477" s="143"/>
      <c r="L477" s="143"/>
      <c r="M477" s="143"/>
      <c r="N477" s="143"/>
      <c r="O477" s="143"/>
      <c r="P477" s="143"/>
      <c r="Q477" s="143"/>
      <c r="R477" s="143"/>
      <c r="S477" s="143"/>
      <c r="T477" s="143"/>
      <c r="U477" s="143"/>
      <c r="V477" s="143"/>
      <c r="W477" s="143"/>
      <c r="X477" s="143"/>
      <c r="Y477" s="143"/>
      <c r="Z477" s="143"/>
    </row>
    <row r="478">
      <c r="A478" s="143"/>
      <c r="B478" s="143"/>
      <c r="C478" s="143"/>
      <c r="D478" s="143"/>
      <c r="E478" s="143"/>
      <c r="F478" s="143"/>
      <c r="G478" s="143"/>
      <c r="H478" s="143"/>
      <c r="I478" s="143"/>
      <c r="J478" s="143"/>
      <c r="K478" s="143"/>
      <c r="L478" s="143"/>
      <c r="M478" s="143"/>
      <c r="N478" s="143"/>
      <c r="O478" s="143"/>
      <c r="P478" s="143"/>
      <c r="Q478" s="143"/>
      <c r="R478" s="143"/>
      <c r="S478" s="143"/>
      <c r="T478" s="143"/>
      <c r="U478" s="143"/>
      <c r="V478" s="143"/>
      <c r="W478" s="143"/>
      <c r="X478" s="143"/>
      <c r="Y478" s="143"/>
      <c r="Z478" s="143"/>
    </row>
    <row r="479">
      <c r="A479" s="143"/>
      <c r="B479" s="143"/>
      <c r="C479" s="143"/>
      <c r="D479" s="143"/>
      <c r="E479" s="143"/>
      <c r="F479" s="143"/>
      <c r="G479" s="143"/>
      <c r="H479" s="143"/>
      <c r="I479" s="143"/>
      <c r="J479" s="143"/>
      <c r="K479" s="143"/>
      <c r="L479" s="143"/>
      <c r="M479" s="143"/>
      <c r="N479" s="143"/>
      <c r="O479" s="143"/>
      <c r="P479" s="143"/>
      <c r="Q479" s="143"/>
      <c r="R479" s="143"/>
      <c r="S479" s="143"/>
      <c r="T479" s="143"/>
      <c r="U479" s="143"/>
      <c r="V479" s="143"/>
      <c r="W479" s="143"/>
      <c r="X479" s="143"/>
      <c r="Y479" s="143"/>
      <c r="Z479" s="143"/>
    </row>
    <row r="480">
      <c r="A480" s="143"/>
      <c r="B480" s="143"/>
      <c r="C480" s="143"/>
      <c r="D480" s="143"/>
      <c r="E480" s="143"/>
      <c r="F480" s="143"/>
      <c r="G480" s="143"/>
      <c r="H480" s="143"/>
      <c r="I480" s="143"/>
      <c r="J480" s="143"/>
      <c r="K480" s="143"/>
      <c r="L480" s="143"/>
      <c r="M480" s="143"/>
      <c r="N480" s="143"/>
      <c r="O480" s="143"/>
      <c r="P480" s="143"/>
      <c r="Q480" s="143"/>
      <c r="R480" s="143"/>
      <c r="S480" s="143"/>
      <c r="T480" s="143"/>
      <c r="U480" s="143"/>
      <c r="V480" s="143"/>
      <c r="W480" s="143"/>
      <c r="X480" s="143"/>
      <c r="Y480" s="143"/>
      <c r="Z480" s="143"/>
    </row>
    <row r="481">
      <c r="A481" s="143"/>
      <c r="B481" s="143"/>
      <c r="C481" s="143"/>
      <c r="D481" s="143"/>
      <c r="E481" s="143"/>
      <c r="F481" s="143"/>
      <c r="G481" s="143"/>
      <c r="H481" s="143"/>
      <c r="I481" s="143"/>
      <c r="J481" s="143"/>
      <c r="K481" s="143"/>
      <c r="L481" s="143"/>
      <c r="M481" s="143"/>
      <c r="N481" s="143"/>
      <c r="O481" s="143"/>
      <c r="P481" s="143"/>
      <c r="Q481" s="143"/>
      <c r="R481" s="143"/>
      <c r="S481" s="143"/>
      <c r="T481" s="143"/>
      <c r="U481" s="143"/>
      <c r="V481" s="143"/>
      <c r="W481" s="143"/>
      <c r="X481" s="143"/>
      <c r="Y481" s="143"/>
      <c r="Z481" s="143"/>
    </row>
    <row r="482">
      <c r="A482" s="143"/>
      <c r="B482" s="143"/>
      <c r="C482" s="143"/>
      <c r="D482" s="143"/>
      <c r="E482" s="143"/>
      <c r="F482" s="143"/>
      <c r="G482" s="143"/>
      <c r="H482" s="143"/>
      <c r="I482" s="143"/>
      <c r="J482" s="143"/>
      <c r="K482" s="143"/>
      <c r="L482" s="143"/>
      <c r="M482" s="143"/>
      <c r="N482" s="143"/>
      <c r="O482" s="143"/>
      <c r="P482" s="143"/>
      <c r="Q482" s="143"/>
      <c r="R482" s="143"/>
      <c r="S482" s="143"/>
      <c r="T482" s="143"/>
      <c r="U482" s="143"/>
      <c r="V482" s="143"/>
      <c r="W482" s="143"/>
      <c r="X482" s="143"/>
      <c r="Y482" s="143"/>
      <c r="Z482" s="143"/>
    </row>
    <row r="483">
      <c r="A483" s="143"/>
      <c r="B483" s="143"/>
      <c r="C483" s="143"/>
      <c r="D483" s="143"/>
      <c r="E483" s="143"/>
      <c r="F483" s="143"/>
      <c r="G483" s="143"/>
      <c r="H483" s="143"/>
      <c r="I483" s="143"/>
      <c r="J483" s="143"/>
      <c r="K483" s="143"/>
      <c r="L483" s="143"/>
      <c r="M483" s="143"/>
      <c r="N483" s="143"/>
      <c r="O483" s="143"/>
      <c r="P483" s="143"/>
      <c r="Q483" s="143"/>
      <c r="R483" s="143"/>
      <c r="S483" s="143"/>
      <c r="T483" s="143"/>
      <c r="U483" s="143"/>
      <c r="V483" s="143"/>
      <c r="W483" s="143"/>
      <c r="X483" s="143"/>
      <c r="Y483" s="143"/>
      <c r="Z483" s="143"/>
    </row>
    <row r="484">
      <c r="A484" s="143"/>
      <c r="B484" s="143"/>
      <c r="C484" s="143"/>
      <c r="D484" s="143"/>
      <c r="E484" s="143"/>
      <c r="F484" s="143"/>
      <c r="G484" s="143"/>
      <c r="H484" s="143"/>
      <c r="I484" s="143"/>
      <c r="J484" s="143"/>
      <c r="K484" s="143"/>
      <c r="L484" s="143"/>
      <c r="M484" s="143"/>
      <c r="N484" s="143"/>
      <c r="O484" s="143"/>
      <c r="P484" s="143"/>
      <c r="Q484" s="143"/>
      <c r="R484" s="143"/>
      <c r="S484" s="143"/>
      <c r="T484" s="143"/>
      <c r="U484" s="143"/>
      <c r="V484" s="143"/>
      <c r="W484" s="143"/>
      <c r="X484" s="143"/>
      <c r="Y484" s="143"/>
      <c r="Z484" s="143"/>
    </row>
    <row r="485">
      <c r="A485" s="143"/>
      <c r="B485" s="143"/>
      <c r="C485" s="143"/>
      <c r="D485" s="143"/>
      <c r="E485" s="143"/>
      <c r="F485" s="143"/>
      <c r="G485" s="143"/>
      <c r="H485" s="143"/>
      <c r="I485" s="143"/>
      <c r="J485" s="143"/>
      <c r="K485" s="143"/>
      <c r="L485" s="143"/>
      <c r="M485" s="143"/>
      <c r="N485" s="143"/>
      <c r="O485" s="143"/>
      <c r="P485" s="143"/>
      <c r="Q485" s="143"/>
      <c r="R485" s="143"/>
      <c r="S485" s="143"/>
      <c r="T485" s="143"/>
      <c r="U485" s="143"/>
      <c r="V485" s="143"/>
      <c r="W485" s="143"/>
      <c r="X485" s="143"/>
      <c r="Y485" s="143"/>
      <c r="Z485" s="143"/>
    </row>
    <row r="486">
      <c r="A486" s="143"/>
      <c r="B486" s="143"/>
      <c r="C486" s="143"/>
      <c r="D486" s="143"/>
      <c r="E486" s="143"/>
      <c r="F486" s="143"/>
      <c r="G486" s="143"/>
      <c r="H486" s="143"/>
      <c r="I486" s="143"/>
      <c r="J486" s="143"/>
      <c r="K486" s="143"/>
      <c r="L486" s="143"/>
      <c r="M486" s="143"/>
      <c r="N486" s="143"/>
      <c r="O486" s="143"/>
      <c r="P486" s="143"/>
      <c r="Q486" s="143"/>
      <c r="R486" s="143"/>
      <c r="S486" s="143"/>
      <c r="T486" s="143"/>
      <c r="U486" s="143"/>
      <c r="V486" s="143"/>
      <c r="W486" s="143"/>
      <c r="X486" s="143"/>
      <c r="Y486" s="143"/>
      <c r="Z486" s="143"/>
    </row>
    <row r="487">
      <c r="A487" s="143"/>
      <c r="B487" s="143"/>
      <c r="C487" s="143"/>
      <c r="D487" s="143"/>
      <c r="E487" s="143"/>
      <c r="F487" s="143"/>
      <c r="G487" s="143"/>
      <c r="H487" s="143"/>
      <c r="I487" s="143"/>
      <c r="J487" s="143"/>
      <c r="K487" s="143"/>
      <c r="L487" s="143"/>
      <c r="M487" s="143"/>
      <c r="N487" s="143"/>
      <c r="O487" s="143"/>
      <c r="P487" s="143"/>
      <c r="Q487" s="143"/>
      <c r="R487" s="143"/>
      <c r="S487" s="143"/>
      <c r="T487" s="143"/>
      <c r="U487" s="143"/>
      <c r="V487" s="143"/>
      <c r="W487" s="143"/>
      <c r="X487" s="143"/>
      <c r="Y487" s="143"/>
      <c r="Z487" s="143"/>
    </row>
    <row r="488">
      <c r="A488" s="143"/>
      <c r="B488" s="143"/>
      <c r="C488" s="143"/>
      <c r="D488" s="143"/>
      <c r="E488" s="143"/>
      <c r="F488" s="143"/>
      <c r="G488" s="143"/>
      <c r="H488" s="143"/>
      <c r="I488" s="143"/>
      <c r="J488" s="143"/>
      <c r="K488" s="143"/>
      <c r="L488" s="143"/>
      <c r="M488" s="143"/>
      <c r="N488" s="143"/>
      <c r="O488" s="143"/>
      <c r="P488" s="143"/>
      <c r="Q488" s="143"/>
      <c r="R488" s="143"/>
      <c r="S488" s="143"/>
      <c r="T488" s="143"/>
      <c r="U488" s="143"/>
      <c r="V488" s="143"/>
      <c r="W488" s="143"/>
      <c r="X488" s="143"/>
      <c r="Y488" s="143"/>
      <c r="Z488" s="143"/>
    </row>
    <row r="489">
      <c r="A489" s="143"/>
      <c r="B489" s="143"/>
      <c r="C489" s="143"/>
      <c r="D489" s="143"/>
      <c r="E489" s="143"/>
      <c r="F489" s="143"/>
      <c r="G489" s="143"/>
      <c r="H489" s="143"/>
      <c r="I489" s="143"/>
      <c r="J489" s="143"/>
      <c r="K489" s="143"/>
      <c r="L489" s="143"/>
      <c r="M489" s="143"/>
      <c r="N489" s="143"/>
      <c r="O489" s="143"/>
      <c r="P489" s="143"/>
      <c r="Q489" s="143"/>
      <c r="R489" s="143"/>
      <c r="S489" s="143"/>
      <c r="T489" s="143"/>
      <c r="U489" s="143"/>
      <c r="V489" s="143"/>
      <c r="W489" s="143"/>
      <c r="X489" s="143"/>
      <c r="Y489" s="143"/>
      <c r="Z489" s="143"/>
    </row>
    <row r="490">
      <c r="A490" s="143"/>
      <c r="B490" s="143"/>
      <c r="C490" s="143"/>
      <c r="D490" s="143"/>
      <c r="E490" s="143"/>
      <c r="F490" s="143"/>
      <c r="G490" s="143"/>
      <c r="H490" s="143"/>
      <c r="I490" s="143"/>
      <c r="J490" s="143"/>
      <c r="K490" s="143"/>
      <c r="L490" s="143"/>
      <c r="M490" s="143"/>
      <c r="N490" s="143"/>
      <c r="O490" s="143"/>
      <c r="P490" s="143"/>
      <c r="Q490" s="143"/>
      <c r="R490" s="143"/>
      <c r="S490" s="143"/>
      <c r="T490" s="143"/>
      <c r="U490" s="143"/>
      <c r="V490" s="143"/>
      <c r="W490" s="143"/>
      <c r="X490" s="143"/>
      <c r="Y490" s="143"/>
      <c r="Z490" s="143"/>
    </row>
    <row r="491">
      <c r="A491" s="143"/>
      <c r="B491" s="143"/>
      <c r="C491" s="143"/>
      <c r="D491" s="143"/>
      <c r="E491" s="143"/>
      <c r="F491" s="143"/>
      <c r="G491" s="143"/>
      <c r="H491" s="143"/>
      <c r="I491" s="143"/>
      <c r="J491" s="143"/>
      <c r="K491" s="143"/>
      <c r="L491" s="143"/>
      <c r="M491" s="143"/>
      <c r="N491" s="143"/>
      <c r="O491" s="143"/>
      <c r="P491" s="143"/>
      <c r="Q491" s="143"/>
      <c r="R491" s="143"/>
      <c r="S491" s="143"/>
      <c r="T491" s="143"/>
      <c r="U491" s="143"/>
      <c r="V491" s="143"/>
      <c r="W491" s="143"/>
      <c r="X491" s="143"/>
      <c r="Y491" s="143"/>
      <c r="Z491" s="143"/>
    </row>
    <row r="492">
      <c r="A492" s="143"/>
      <c r="B492" s="143"/>
      <c r="C492" s="143"/>
      <c r="D492" s="143"/>
      <c r="E492" s="143"/>
      <c r="F492" s="143"/>
      <c r="G492" s="143"/>
      <c r="H492" s="143"/>
      <c r="I492" s="143"/>
      <c r="J492" s="143"/>
      <c r="K492" s="143"/>
      <c r="L492" s="143"/>
      <c r="M492" s="143"/>
      <c r="N492" s="143"/>
      <c r="O492" s="143"/>
      <c r="P492" s="143"/>
      <c r="Q492" s="143"/>
      <c r="R492" s="143"/>
      <c r="S492" s="143"/>
      <c r="T492" s="143"/>
      <c r="U492" s="143"/>
      <c r="V492" s="143"/>
      <c r="W492" s="143"/>
      <c r="X492" s="143"/>
      <c r="Y492" s="143"/>
      <c r="Z492" s="143"/>
    </row>
    <row r="493">
      <c r="A493" s="143"/>
      <c r="B493" s="143"/>
      <c r="C493" s="143"/>
      <c r="D493" s="143"/>
      <c r="E493" s="143"/>
      <c r="F493" s="143"/>
      <c r="G493" s="143"/>
      <c r="H493" s="143"/>
      <c r="I493" s="143"/>
      <c r="J493" s="143"/>
      <c r="K493" s="143"/>
      <c r="L493" s="143"/>
      <c r="M493" s="143"/>
      <c r="N493" s="143"/>
      <c r="O493" s="143"/>
      <c r="P493" s="143"/>
      <c r="Q493" s="143"/>
      <c r="R493" s="143"/>
      <c r="S493" s="143"/>
      <c r="T493" s="143"/>
      <c r="U493" s="143"/>
      <c r="V493" s="143"/>
      <c r="W493" s="143"/>
      <c r="X493" s="143"/>
      <c r="Y493" s="143"/>
      <c r="Z493" s="143"/>
    </row>
    <row r="494">
      <c r="A494" s="143"/>
      <c r="B494" s="143"/>
      <c r="C494" s="143"/>
      <c r="D494" s="143"/>
      <c r="E494" s="143"/>
      <c r="F494" s="143"/>
      <c r="G494" s="143"/>
      <c r="H494" s="143"/>
      <c r="I494" s="143"/>
      <c r="J494" s="143"/>
      <c r="K494" s="143"/>
      <c r="L494" s="143"/>
      <c r="M494" s="143"/>
      <c r="N494" s="143"/>
      <c r="O494" s="143"/>
      <c r="P494" s="143"/>
      <c r="Q494" s="143"/>
      <c r="R494" s="143"/>
      <c r="S494" s="143"/>
      <c r="T494" s="143"/>
      <c r="U494" s="143"/>
      <c r="V494" s="143"/>
      <c r="W494" s="143"/>
      <c r="X494" s="143"/>
      <c r="Y494" s="143"/>
      <c r="Z494" s="143"/>
    </row>
    <row r="495">
      <c r="A495" s="143"/>
      <c r="B495" s="143"/>
      <c r="C495" s="143"/>
      <c r="D495" s="143"/>
      <c r="E495" s="143"/>
      <c r="F495" s="143"/>
      <c r="G495" s="143"/>
      <c r="H495" s="143"/>
      <c r="I495" s="143"/>
      <c r="J495" s="143"/>
      <c r="K495" s="143"/>
      <c r="L495" s="143"/>
      <c r="M495" s="143"/>
      <c r="N495" s="143"/>
      <c r="O495" s="143"/>
      <c r="P495" s="143"/>
      <c r="Q495" s="143"/>
      <c r="R495" s="143"/>
      <c r="S495" s="143"/>
      <c r="T495" s="143"/>
      <c r="U495" s="143"/>
      <c r="V495" s="143"/>
      <c r="W495" s="143"/>
      <c r="X495" s="143"/>
      <c r="Y495" s="143"/>
      <c r="Z495" s="143"/>
    </row>
    <row r="496">
      <c r="A496" s="143"/>
      <c r="B496" s="143"/>
      <c r="C496" s="143"/>
      <c r="D496" s="143"/>
      <c r="E496" s="143"/>
      <c r="F496" s="143"/>
      <c r="G496" s="143"/>
      <c r="H496" s="143"/>
      <c r="I496" s="143"/>
      <c r="J496" s="143"/>
      <c r="K496" s="143"/>
      <c r="L496" s="143"/>
      <c r="M496" s="143"/>
      <c r="N496" s="143"/>
      <c r="O496" s="143"/>
      <c r="P496" s="143"/>
      <c r="Q496" s="143"/>
      <c r="R496" s="143"/>
      <c r="S496" s="143"/>
      <c r="T496" s="143"/>
      <c r="U496" s="143"/>
      <c r="V496" s="143"/>
      <c r="W496" s="143"/>
      <c r="X496" s="143"/>
      <c r="Y496" s="143"/>
      <c r="Z496" s="143"/>
    </row>
    <row r="497">
      <c r="A497" s="143"/>
      <c r="B497" s="143"/>
      <c r="C497" s="143"/>
      <c r="D497" s="143"/>
      <c r="E497" s="143"/>
      <c r="F497" s="143"/>
      <c r="G497" s="143"/>
      <c r="H497" s="143"/>
      <c r="I497" s="143"/>
      <c r="J497" s="143"/>
      <c r="K497" s="143"/>
      <c r="L497" s="143"/>
      <c r="M497" s="143"/>
      <c r="N497" s="143"/>
      <c r="O497" s="143"/>
      <c r="P497" s="143"/>
      <c r="Q497" s="143"/>
      <c r="R497" s="143"/>
      <c r="S497" s="143"/>
      <c r="T497" s="143"/>
      <c r="U497" s="143"/>
      <c r="V497" s="143"/>
      <c r="W497" s="143"/>
      <c r="X497" s="143"/>
      <c r="Y497" s="143"/>
      <c r="Z497" s="143"/>
    </row>
    <row r="498">
      <c r="A498" s="143"/>
      <c r="B498" s="143"/>
      <c r="C498" s="143"/>
      <c r="D498" s="143"/>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row>
    <row r="499">
      <c r="A499" s="143"/>
      <c r="B499" s="143"/>
      <c r="C499" s="143"/>
      <c r="D499" s="143"/>
      <c r="E499" s="143"/>
      <c r="F499" s="143"/>
      <c r="G499" s="143"/>
      <c r="H499" s="143"/>
      <c r="I499" s="143"/>
      <c r="J499" s="143"/>
      <c r="K499" s="143"/>
      <c r="L499" s="143"/>
      <c r="M499" s="143"/>
      <c r="N499" s="143"/>
      <c r="O499" s="143"/>
      <c r="P499" s="143"/>
      <c r="Q499" s="143"/>
      <c r="R499" s="143"/>
      <c r="S499" s="143"/>
      <c r="T499" s="143"/>
      <c r="U499" s="143"/>
      <c r="V499" s="143"/>
      <c r="W499" s="143"/>
      <c r="X499" s="143"/>
      <c r="Y499" s="143"/>
      <c r="Z499" s="143"/>
    </row>
    <row r="500">
      <c r="A500" s="143"/>
      <c r="B500" s="143"/>
      <c r="C500" s="143"/>
      <c r="D500" s="143"/>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row>
    <row r="501">
      <c r="A501" s="143"/>
      <c r="B501" s="143"/>
      <c r="C501" s="143"/>
      <c r="D501" s="143"/>
      <c r="E501" s="143"/>
      <c r="F501" s="143"/>
      <c r="G501" s="143"/>
      <c r="H501" s="143"/>
      <c r="I501" s="143"/>
      <c r="J501" s="143"/>
      <c r="K501" s="143"/>
      <c r="L501" s="143"/>
      <c r="M501" s="143"/>
      <c r="N501" s="143"/>
      <c r="O501" s="143"/>
      <c r="P501" s="143"/>
      <c r="Q501" s="143"/>
      <c r="R501" s="143"/>
      <c r="S501" s="143"/>
      <c r="T501" s="143"/>
      <c r="U501" s="143"/>
      <c r="V501" s="143"/>
      <c r="W501" s="143"/>
      <c r="X501" s="143"/>
      <c r="Y501" s="143"/>
      <c r="Z501" s="143"/>
    </row>
    <row r="502">
      <c r="A502" s="143"/>
      <c r="B502" s="143"/>
      <c r="C502" s="143"/>
      <c r="D502" s="143"/>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row>
    <row r="503">
      <c r="A503" s="143"/>
      <c r="B503" s="143"/>
      <c r="C503" s="143"/>
      <c r="D503" s="143"/>
      <c r="E503" s="143"/>
      <c r="F503" s="143"/>
      <c r="G503" s="143"/>
      <c r="H503" s="143"/>
      <c r="I503" s="143"/>
      <c r="J503" s="143"/>
      <c r="K503" s="143"/>
      <c r="L503" s="143"/>
      <c r="M503" s="143"/>
      <c r="N503" s="143"/>
      <c r="O503" s="143"/>
      <c r="P503" s="143"/>
      <c r="Q503" s="143"/>
      <c r="R503" s="143"/>
      <c r="S503" s="143"/>
      <c r="T503" s="143"/>
      <c r="U503" s="143"/>
      <c r="V503" s="143"/>
      <c r="W503" s="143"/>
      <c r="X503" s="143"/>
      <c r="Y503" s="143"/>
      <c r="Z503" s="143"/>
    </row>
    <row r="504">
      <c r="A504" s="143"/>
      <c r="B504" s="143"/>
      <c r="C504" s="143"/>
      <c r="D504" s="143"/>
      <c r="E504" s="143"/>
      <c r="F504" s="143"/>
      <c r="G504" s="143"/>
      <c r="H504" s="143"/>
      <c r="I504" s="143"/>
      <c r="J504" s="143"/>
      <c r="K504" s="143"/>
      <c r="L504" s="143"/>
      <c r="M504" s="143"/>
      <c r="N504" s="143"/>
      <c r="O504" s="143"/>
      <c r="P504" s="143"/>
      <c r="Q504" s="143"/>
      <c r="R504" s="143"/>
      <c r="S504" s="143"/>
      <c r="T504" s="143"/>
      <c r="U504" s="143"/>
      <c r="V504" s="143"/>
      <c r="W504" s="143"/>
      <c r="X504" s="143"/>
      <c r="Y504" s="143"/>
      <c r="Z504" s="143"/>
    </row>
    <row r="505">
      <c r="A505" s="143"/>
      <c r="B505" s="143"/>
      <c r="C505" s="143"/>
      <c r="D505" s="143"/>
      <c r="E505" s="143"/>
      <c r="F505" s="143"/>
      <c r="G505" s="143"/>
      <c r="H505" s="143"/>
      <c r="I505" s="143"/>
      <c r="J505" s="143"/>
      <c r="K505" s="143"/>
      <c r="L505" s="143"/>
      <c r="M505" s="143"/>
      <c r="N505" s="143"/>
      <c r="O505" s="143"/>
      <c r="P505" s="143"/>
      <c r="Q505" s="143"/>
      <c r="R505" s="143"/>
      <c r="S505" s="143"/>
      <c r="T505" s="143"/>
      <c r="U505" s="143"/>
      <c r="V505" s="143"/>
      <c r="W505" s="143"/>
      <c r="X505" s="143"/>
      <c r="Y505" s="143"/>
      <c r="Z505" s="143"/>
    </row>
    <row r="506">
      <c r="A506" s="143"/>
      <c r="B506" s="143"/>
      <c r="C506" s="143"/>
      <c r="D506" s="143"/>
      <c r="E506" s="143"/>
      <c r="F506" s="143"/>
      <c r="G506" s="143"/>
      <c r="H506" s="143"/>
      <c r="I506" s="143"/>
      <c r="J506" s="143"/>
      <c r="K506" s="143"/>
      <c r="L506" s="143"/>
      <c r="M506" s="143"/>
      <c r="N506" s="143"/>
      <c r="O506" s="143"/>
      <c r="P506" s="143"/>
      <c r="Q506" s="143"/>
      <c r="R506" s="143"/>
      <c r="S506" s="143"/>
      <c r="T506" s="143"/>
      <c r="U506" s="143"/>
      <c r="V506" s="143"/>
      <c r="W506" s="143"/>
      <c r="X506" s="143"/>
      <c r="Y506" s="143"/>
      <c r="Z506" s="143"/>
    </row>
    <row r="507">
      <c r="A507" s="143"/>
      <c r="B507" s="143"/>
      <c r="C507" s="143"/>
      <c r="D507" s="143"/>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43"/>
    </row>
    <row r="508">
      <c r="A508" s="143"/>
      <c r="B508" s="143"/>
      <c r="C508" s="143"/>
      <c r="D508" s="143"/>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row>
    <row r="509">
      <c r="A509" s="143"/>
      <c r="B509" s="143"/>
      <c r="C509" s="143"/>
      <c r="D509" s="143"/>
      <c r="E509" s="143"/>
      <c r="F509" s="143"/>
      <c r="G509" s="143"/>
      <c r="H509" s="143"/>
      <c r="I509" s="143"/>
      <c r="J509" s="143"/>
      <c r="K509" s="143"/>
      <c r="L509" s="143"/>
      <c r="M509" s="143"/>
      <c r="N509" s="143"/>
      <c r="O509" s="143"/>
      <c r="P509" s="143"/>
      <c r="Q509" s="143"/>
      <c r="R509" s="143"/>
      <c r="S509" s="143"/>
      <c r="T509" s="143"/>
      <c r="U509" s="143"/>
      <c r="V509" s="143"/>
      <c r="W509" s="143"/>
      <c r="X509" s="143"/>
      <c r="Y509" s="143"/>
      <c r="Z509" s="143"/>
    </row>
    <row r="510">
      <c r="A510" s="143"/>
      <c r="B510" s="143"/>
      <c r="C510" s="143"/>
      <c r="D510" s="143"/>
      <c r="E510" s="143"/>
      <c r="F510" s="143"/>
      <c r="G510" s="143"/>
      <c r="H510" s="143"/>
      <c r="I510" s="143"/>
      <c r="J510" s="143"/>
      <c r="K510" s="143"/>
      <c r="L510" s="143"/>
      <c r="M510" s="143"/>
      <c r="N510" s="143"/>
      <c r="O510" s="143"/>
      <c r="P510" s="143"/>
      <c r="Q510" s="143"/>
      <c r="R510" s="143"/>
      <c r="S510" s="143"/>
      <c r="T510" s="143"/>
      <c r="U510" s="143"/>
      <c r="V510" s="143"/>
      <c r="W510" s="143"/>
      <c r="X510" s="143"/>
      <c r="Y510" s="143"/>
      <c r="Z510" s="143"/>
    </row>
    <row r="511">
      <c r="A511" s="143"/>
      <c r="B511" s="143"/>
      <c r="C511" s="143"/>
      <c r="D511" s="143"/>
      <c r="E511" s="143"/>
      <c r="F511" s="143"/>
      <c r="G511" s="143"/>
      <c r="H511" s="143"/>
      <c r="I511" s="143"/>
      <c r="J511" s="143"/>
      <c r="K511" s="143"/>
      <c r="L511" s="143"/>
      <c r="M511" s="143"/>
      <c r="N511" s="143"/>
      <c r="O511" s="143"/>
      <c r="P511" s="143"/>
      <c r="Q511" s="143"/>
      <c r="R511" s="143"/>
      <c r="S511" s="143"/>
      <c r="T511" s="143"/>
      <c r="U511" s="143"/>
      <c r="V511" s="143"/>
      <c r="W511" s="143"/>
      <c r="X511" s="143"/>
      <c r="Y511" s="143"/>
      <c r="Z511" s="143"/>
    </row>
    <row r="512">
      <c r="A512" s="143"/>
      <c r="B512" s="143"/>
      <c r="C512" s="143"/>
      <c r="D512" s="143"/>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row>
    <row r="513">
      <c r="A513" s="143"/>
      <c r="B513" s="143"/>
      <c r="C513" s="143"/>
      <c r="D513" s="143"/>
      <c r="E513" s="143"/>
      <c r="F513" s="143"/>
      <c r="G513" s="143"/>
      <c r="H513" s="143"/>
      <c r="I513" s="143"/>
      <c r="J513" s="143"/>
      <c r="K513" s="143"/>
      <c r="L513" s="143"/>
      <c r="M513" s="143"/>
      <c r="N513" s="143"/>
      <c r="O513" s="143"/>
      <c r="P513" s="143"/>
      <c r="Q513" s="143"/>
      <c r="R513" s="143"/>
      <c r="S513" s="143"/>
      <c r="T513" s="143"/>
      <c r="U513" s="143"/>
      <c r="V513" s="143"/>
      <c r="W513" s="143"/>
      <c r="X513" s="143"/>
      <c r="Y513" s="143"/>
      <c r="Z513" s="143"/>
    </row>
    <row r="514">
      <c r="A514" s="143"/>
      <c r="B514" s="143"/>
      <c r="C514" s="143"/>
      <c r="D514" s="143"/>
      <c r="E514" s="143"/>
      <c r="F514" s="143"/>
      <c r="G514" s="143"/>
      <c r="H514" s="143"/>
      <c r="I514" s="143"/>
      <c r="J514" s="143"/>
      <c r="K514" s="143"/>
      <c r="L514" s="143"/>
      <c r="M514" s="143"/>
      <c r="N514" s="143"/>
      <c r="O514" s="143"/>
      <c r="P514" s="143"/>
      <c r="Q514" s="143"/>
      <c r="R514" s="143"/>
      <c r="S514" s="143"/>
      <c r="T514" s="143"/>
      <c r="U514" s="143"/>
      <c r="V514" s="143"/>
      <c r="W514" s="143"/>
      <c r="X514" s="143"/>
      <c r="Y514" s="143"/>
      <c r="Z514" s="143"/>
    </row>
    <row r="515">
      <c r="A515" s="143"/>
      <c r="B515" s="143"/>
      <c r="C515" s="143"/>
      <c r="D515" s="143"/>
      <c r="E515" s="143"/>
      <c r="F515" s="143"/>
      <c r="G515" s="143"/>
      <c r="H515" s="143"/>
      <c r="I515" s="143"/>
      <c r="J515" s="143"/>
      <c r="K515" s="143"/>
      <c r="L515" s="143"/>
      <c r="M515" s="143"/>
      <c r="N515" s="143"/>
      <c r="O515" s="143"/>
      <c r="P515" s="143"/>
      <c r="Q515" s="143"/>
      <c r="R515" s="143"/>
      <c r="S515" s="143"/>
      <c r="T515" s="143"/>
      <c r="U515" s="143"/>
      <c r="V515" s="143"/>
      <c r="W515" s="143"/>
      <c r="X515" s="143"/>
      <c r="Y515" s="143"/>
      <c r="Z515" s="143"/>
    </row>
    <row r="516">
      <c r="A516" s="143"/>
      <c r="B516" s="143"/>
      <c r="C516" s="143"/>
      <c r="D516" s="143"/>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row>
    <row r="517">
      <c r="A517" s="143"/>
      <c r="B517" s="143"/>
      <c r="C517" s="143"/>
      <c r="D517" s="143"/>
      <c r="E517" s="143"/>
      <c r="F517" s="143"/>
      <c r="G517" s="143"/>
      <c r="H517" s="143"/>
      <c r="I517" s="143"/>
      <c r="J517" s="143"/>
      <c r="K517" s="143"/>
      <c r="L517" s="143"/>
      <c r="M517" s="143"/>
      <c r="N517" s="143"/>
      <c r="O517" s="143"/>
      <c r="P517" s="143"/>
      <c r="Q517" s="143"/>
      <c r="R517" s="143"/>
      <c r="S517" s="143"/>
      <c r="T517" s="143"/>
      <c r="U517" s="143"/>
      <c r="V517" s="143"/>
      <c r="W517" s="143"/>
      <c r="X517" s="143"/>
      <c r="Y517" s="143"/>
      <c r="Z517" s="143"/>
    </row>
    <row r="518">
      <c r="A518" s="143"/>
      <c r="B518" s="143"/>
      <c r="C518" s="143"/>
      <c r="D518" s="143"/>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row>
    <row r="519">
      <c r="A519" s="143"/>
      <c r="B519" s="143"/>
      <c r="C519" s="143"/>
      <c r="D519" s="143"/>
      <c r="E519" s="143"/>
      <c r="F519" s="143"/>
      <c r="G519" s="143"/>
      <c r="H519" s="143"/>
      <c r="I519" s="143"/>
      <c r="J519" s="143"/>
      <c r="K519" s="143"/>
      <c r="L519" s="143"/>
      <c r="M519" s="143"/>
      <c r="N519" s="143"/>
      <c r="O519" s="143"/>
      <c r="P519" s="143"/>
      <c r="Q519" s="143"/>
      <c r="R519" s="143"/>
      <c r="S519" s="143"/>
      <c r="T519" s="143"/>
      <c r="U519" s="143"/>
      <c r="V519" s="143"/>
      <c r="W519" s="143"/>
      <c r="X519" s="143"/>
      <c r="Y519" s="143"/>
      <c r="Z519" s="143"/>
    </row>
    <row r="520">
      <c r="A520" s="143"/>
      <c r="B520" s="143"/>
      <c r="C520" s="143"/>
      <c r="D520" s="143"/>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row>
    <row r="521">
      <c r="A521" s="143"/>
      <c r="B521" s="143"/>
      <c r="C521" s="143"/>
      <c r="D521" s="143"/>
      <c r="E521" s="143"/>
      <c r="F521" s="143"/>
      <c r="G521" s="143"/>
      <c r="H521" s="143"/>
      <c r="I521" s="143"/>
      <c r="J521" s="143"/>
      <c r="K521" s="143"/>
      <c r="L521" s="143"/>
      <c r="M521" s="143"/>
      <c r="N521" s="143"/>
      <c r="O521" s="143"/>
      <c r="P521" s="143"/>
      <c r="Q521" s="143"/>
      <c r="R521" s="143"/>
      <c r="S521" s="143"/>
      <c r="T521" s="143"/>
      <c r="U521" s="143"/>
      <c r="V521" s="143"/>
      <c r="W521" s="143"/>
      <c r="X521" s="143"/>
      <c r="Y521" s="143"/>
      <c r="Z521" s="143"/>
    </row>
    <row r="522">
      <c r="A522" s="143"/>
      <c r="B522" s="143"/>
      <c r="C522" s="143"/>
      <c r="D522" s="143"/>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row>
    <row r="523">
      <c r="A523" s="143"/>
      <c r="B523" s="143"/>
      <c r="C523" s="143"/>
      <c r="D523" s="143"/>
      <c r="E523" s="143"/>
      <c r="F523" s="143"/>
      <c r="G523" s="143"/>
      <c r="H523" s="143"/>
      <c r="I523" s="143"/>
      <c r="J523" s="143"/>
      <c r="K523" s="143"/>
      <c r="L523" s="143"/>
      <c r="M523" s="143"/>
      <c r="N523" s="143"/>
      <c r="O523" s="143"/>
      <c r="P523" s="143"/>
      <c r="Q523" s="143"/>
      <c r="R523" s="143"/>
      <c r="S523" s="143"/>
      <c r="T523" s="143"/>
      <c r="U523" s="143"/>
      <c r="V523" s="143"/>
      <c r="W523" s="143"/>
      <c r="X523" s="143"/>
      <c r="Y523" s="143"/>
      <c r="Z523" s="143"/>
    </row>
    <row r="524">
      <c r="A524" s="143"/>
      <c r="B524" s="143"/>
      <c r="C524" s="143"/>
      <c r="D524" s="143"/>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row>
    <row r="525">
      <c r="A525" s="143"/>
      <c r="B525" s="143"/>
      <c r="C525" s="143"/>
      <c r="D525" s="143"/>
      <c r="E525" s="143"/>
      <c r="F525" s="143"/>
      <c r="G525" s="143"/>
      <c r="H525" s="143"/>
      <c r="I525" s="143"/>
      <c r="J525" s="143"/>
      <c r="K525" s="143"/>
      <c r="L525" s="143"/>
      <c r="M525" s="143"/>
      <c r="N525" s="143"/>
      <c r="O525" s="143"/>
      <c r="P525" s="143"/>
      <c r="Q525" s="143"/>
      <c r="R525" s="143"/>
      <c r="S525" s="143"/>
      <c r="T525" s="143"/>
      <c r="U525" s="143"/>
      <c r="V525" s="143"/>
      <c r="W525" s="143"/>
      <c r="X525" s="143"/>
      <c r="Y525" s="143"/>
      <c r="Z525" s="143"/>
    </row>
    <row r="526">
      <c r="A526" s="143"/>
      <c r="B526" s="143"/>
      <c r="C526" s="143"/>
      <c r="D526" s="143"/>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row>
    <row r="527">
      <c r="A527" s="143"/>
      <c r="B527" s="143"/>
      <c r="C527" s="143"/>
      <c r="D527" s="143"/>
      <c r="E527" s="143"/>
      <c r="F527" s="143"/>
      <c r="G527" s="143"/>
      <c r="H527" s="143"/>
      <c r="I527" s="143"/>
      <c r="J527" s="143"/>
      <c r="K527" s="143"/>
      <c r="L527" s="143"/>
      <c r="M527" s="143"/>
      <c r="N527" s="143"/>
      <c r="O527" s="143"/>
      <c r="P527" s="143"/>
      <c r="Q527" s="143"/>
      <c r="R527" s="143"/>
      <c r="S527" s="143"/>
      <c r="T527" s="143"/>
      <c r="U527" s="143"/>
      <c r="V527" s="143"/>
      <c r="W527" s="143"/>
      <c r="X527" s="143"/>
      <c r="Y527" s="143"/>
      <c r="Z527" s="143"/>
    </row>
    <row r="528">
      <c r="A528" s="143"/>
      <c r="B528" s="143"/>
      <c r="C528" s="143"/>
      <c r="D528" s="143"/>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row>
    <row r="529">
      <c r="A529" s="143"/>
      <c r="B529" s="143"/>
      <c r="C529" s="143"/>
      <c r="D529" s="143"/>
      <c r="E529" s="143"/>
      <c r="F529" s="143"/>
      <c r="G529" s="143"/>
      <c r="H529" s="143"/>
      <c r="I529" s="143"/>
      <c r="J529" s="143"/>
      <c r="K529" s="143"/>
      <c r="L529" s="143"/>
      <c r="M529" s="143"/>
      <c r="N529" s="143"/>
      <c r="O529" s="143"/>
      <c r="P529" s="143"/>
      <c r="Q529" s="143"/>
      <c r="R529" s="143"/>
      <c r="S529" s="143"/>
      <c r="T529" s="143"/>
      <c r="U529" s="143"/>
      <c r="V529" s="143"/>
      <c r="W529" s="143"/>
      <c r="X529" s="143"/>
      <c r="Y529" s="143"/>
      <c r="Z529" s="143"/>
    </row>
    <row r="530">
      <c r="A530" s="143"/>
      <c r="B530" s="143"/>
      <c r="C530" s="143"/>
      <c r="D530" s="143"/>
      <c r="E530" s="143"/>
      <c r="F530" s="143"/>
      <c r="G530" s="143"/>
      <c r="H530" s="143"/>
      <c r="I530" s="143"/>
      <c r="J530" s="143"/>
      <c r="K530" s="143"/>
      <c r="L530" s="143"/>
      <c r="M530" s="143"/>
      <c r="N530" s="143"/>
      <c r="O530" s="143"/>
      <c r="P530" s="143"/>
      <c r="Q530" s="143"/>
      <c r="R530" s="143"/>
      <c r="S530" s="143"/>
      <c r="T530" s="143"/>
      <c r="U530" s="143"/>
      <c r="V530" s="143"/>
      <c r="W530" s="143"/>
      <c r="X530" s="143"/>
      <c r="Y530" s="143"/>
      <c r="Z530" s="143"/>
    </row>
    <row r="531">
      <c r="A531" s="143"/>
      <c r="B531" s="143"/>
      <c r="C531" s="143"/>
      <c r="D531" s="143"/>
      <c r="E531" s="143"/>
      <c r="F531" s="143"/>
      <c r="G531" s="143"/>
      <c r="H531" s="143"/>
      <c r="I531" s="143"/>
      <c r="J531" s="143"/>
      <c r="K531" s="143"/>
      <c r="L531" s="143"/>
      <c r="M531" s="143"/>
      <c r="N531" s="143"/>
      <c r="O531" s="143"/>
      <c r="P531" s="143"/>
      <c r="Q531" s="143"/>
      <c r="R531" s="143"/>
      <c r="S531" s="143"/>
      <c r="T531" s="143"/>
      <c r="U531" s="143"/>
      <c r="V531" s="143"/>
      <c r="W531" s="143"/>
      <c r="X531" s="143"/>
      <c r="Y531" s="143"/>
      <c r="Z531" s="143"/>
    </row>
    <row r="532">
      <c r="A532" s="143"/>
      <c r="B532" s="143"/>
      <c r="C532" s="143"/>
      <c r="D532" s="143"/>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row>
    <row r="533">
      <c r="A533" s="143"/>
      <c r="B533" s="143"/>
      <c r="C533" s="143"/>
      <c r="D533" s="143"/>
      <c r="E533" s="143"/>
      <c r="F533" s="143"/>
      <c r="G533" s="143"/>
      <c r="H533" s="143"/>
      <c r="I533" s="143"/>
      <c r="J533" s="143"/>
      <c r="K533" s="143"/>
      <c r="L533" s="143"/>
      <c r="M533" s="143"/>
      <c r="N533" s="143"/>
      <c r="O533" s="143"/>
      <c r="P533" s="143"/>
      <c r="Q533" s="143"/>
      <c r="R533" s="143"/>
      <c r="S533" s="143"/>
      <c r="T533" s="143"/>
      <c r="U533" s="143"/>
      <c r="V533" s="143"/>
      <c r="W533" s="143"/>
      <c r="X533" s="143"/>
      <c r="Y533" s="143"/>
      <c r="Z533" s="143"/>
    </row>
    <row r="534">
      <c r="A534" s="143"/>
      <c r="B534" s="143"/>
      <c r="C534" s="143"/>
      <c r="D534" s="143"/>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row>
    <row r="535">
      <c r="A535" s="143"/>
      <c r="B535" s="143"/>
      <c r="C535" s="143"/>
      <c r="D535" s="143"/>
      <c r="E535" s="143"/>
      <c r="F535" s="143"/>
      <c r="G535" s="143"/>
      <c r="H535" s="143"/>
      <c r="I535" s="143"/>
      <c r="J535" s="143"/>
      <c r="K535" s="143"/>
      <c r="L535" s="143"/>
      <c r="M535" s="143"/>
      <c r="N535" s="143"/>
      <c r="O535" s="143"/>
      <c r="P535" s="143"/>
      <c r="Q535" s="143"/>
      <c r="R535" s="143"/>
      <c r="S535" s="143"/>
      <c r="T535" s="143"/>
      <c r="U535" s="143"/>
      <c r="V535" s="143"/>
      <c r="W535" s="143"/>
      <c r="X535" s="143"/>
      <c r="Y535" s="143"/>
      <c r="Z535" s="143"/>
    </row>
    <row r="536">
      <c r="A536" s="143"/>
      <c r="B536" s="143"/>
      <c r="C536" s="143"/>
      <c r="D536" s="143"/>
      <c r="E536" s="143"/>
      <c r="F536" s="143"/>
      <c r="G536" s="143"/>
      <c r="H536" s="143"/>
      <c r="I536" s="143"/>
      <c r="J536" s="143"/>
      <c r="K536" s="143"/>
      <c r="L536" s="143"/>
      <c r="M536" s="143"/>
      <c r="N536" s="143"/>
      <c r="O536" s="143"/>
      <c r="P536" s="143"/>
      <c r="Q536" s="143"/>
      <c r="R536" s="143"/>
      <c r="S536" s="143"/>
      <c r="T536" s="143"/>
      <c r="U536" s="143"/>
      <c r="V536" s="143"/>
      <c r="W536" s="143"/>
      <c r="X536" s="143"/>
      <c r="Y536" s="143"/>
      <c r="Z536" s="143"/>
    </row>
    <row r="537">
      <c r="A537" s="143"/>
      <c r="B537" s="143"/>
      <c r="C537" s="143"/>
      <c r="D537" s="143"/>
      <c r="E537" s="143"/>
      <c r="F537" s="143"/>
      <c r="G537" s="143"/>
      <c r="H537" s="143"/>
      <c r="I537" s="143"/>
      <c r="J537" s="143"/>
      <c r="K537" s="143"/>
      <c r="L537" s="143"/>
      <c r="M537" s="143"/>
      <c r="N537" s="143"/>
      <c r="O537" s="143"/>
      <c r="P537" s="143"/>
      <c r="Q537" s="143"/>
      <c r="R537" s="143"/>
      <c r="S537" s="143"/>
      <c r="T537" s="143"/>
      <c r="U537" s="143"/>
      <c r="V537" s="143"/>
      <c r="W537" s="143"/>
      <c r="X537" s="143"/>
      <c r="Y537" s="143"/>
      <c r="Z537" s="143"/>
    </row>
    <row r="538">
      <c r="A538" s="143"/>
      <c r="B538" s="143"/>
      <c r="C538" s="143"/>
      <c r="D538" s="143"/>
      <c r="E538" s="143"/>
      <c r="F538" s="143"/>
      <c r="G538" s="143"/>
      <c r="H538" s="143"/>
      <c r="I538" s="143"/>
      <c r="J538" s="143"/>
      <c r="K538" s="143"/>
      <c r="L538" s="143"/>
      <c r="M538" s="143"/>
      <c r="N538" s="143"/>
      <c r="O538" s="143"/>
      <c r="P538" s="143"/>
      <c r="Q538" s="143"/>
      <c r="R538" s="143"/>
      <c r="S538" s="143"/>
      <c r="T538" s="143"/>
      <c r="U538" s="143"/>
      <c r="V538" s="143"/>
      <c r="W538" s="143"/>
      <c r="X538" s="143"/>
      <c r="Y538" s="143"/>
      <c r="Z538" s="143"/>
    </row>
    <row r="539">
      <c r="A539" s="143"/>
      <c r="B539" s="143"/>
      <c r="C539" s="143"/>
      <c r="D539" s="143"/>
      <c r="E539" s="143"/>
      <c r="F539" s="143"/>
      <c r="G539" s="143"/>
      <c r="H539" s="143"/>
      <c r="I539" s="143"/>
      <c r="J539" s="143"/>
      <c r="K539" s="143"/>
      <c r="L539" s="143"/>
      <c r="M539" s="143"/>
      <c r="N539" s="143"/>
      <c r="O539" s="143"/>
      <c r="P539" s="143"/>
      <c r="Q539" s="143"/>
      <c r="R539" s="143"/>
      <c r="S539" s="143"/>
      <c r="T539" s="143"/>
      <c r="U539" s="143"/>
      <c r="V539" s="143"/>
      <c r="W539" s="143"/>
      <c r="X539" s="143"/>
      <c r="Y539" s="143"/>
      <c r="Z539" s="143"/>
    </row>
    <row r="540">
      <c r="A540" s="143"/>
      <c r="B540" s="143"/>
      <c r="C540" s="143"/>
      <c r="D540" s="143"/>
      <c r="E540" s="143"/>
      <c r="F540" s="143"/>
      <c r="G540" s="143"/>
      <c r="H540" s="143"/>
      <c r="I540" s="143"/>
      <c r="J540" s="143"/>
      <c r="K540" s="143"/>
      <c r="L540" s="143"/>
      <c r="M540" s="143"/>
      <c r="N540" s="143"/>
      <c r="O540" s="143"/>
      <c r="P540" s="143"/>
      <c r="Q540" s="143"/>
      <c r="R540" s="143"/>
      <c r="S540" s="143"/>
      <c r="T540" s="143"/>
      <c r="U540" s="143"/>
      <c r="V540" s="143"/>
      <c r="W540" s="143"/>
      <c r="X540" s="143"/>
      <c r="Y540" s="143"/>
      <c r="Z540" s="143"/>
    </row>
    <row r="541">
      <c r="A541" s="143"/>
      <c r="B541" s="143"/>
      <c r="C541" s="143"/>
      <c r="D541" s="143"/>
      <c r="E541" s="143"/>
      <c r="F541" s="143"/>
      <c r="G541" s="143"/>
      <c r="H541" s="143"/>
      <c r="I541" s="143"/>
      <c r="J541" s="143"/>
      <c r="K541" s="143"/>
      <c r="L541" s="143"/>
      <c r="M541" s="143"/>
      <c r="N541" s="143"/>
      <c r="O541" s="143"/>
      <c r="P541" s="143"/>
      <c r="Q541" s="143"/>
      <c r="R541" s="143"/>
      <c r="S541" s="143"/>
      <c r="T541" s="143"/>
      <c r="U541" s="143"/>
      <c r="V541" s="143"/>
      <c r="W541" s="143"/>
      <c r="X541" s="143"/>
      <c r="Y541" s="143"/>
      <c r="Z541" s="143"/>
    </row>
    <row r="542">
      <c r="A542" s="143"/>
      <c r="B542" s="143"/>
      <c r="C542" s="143"/>
      <c r="D542" s="143"/>
      <c r="E542" s="143"/>
      <c r="F542" s="143"/>
      <c r="G542" s="143"/>
      <c r="H542" s="143"/>
      <c r="I542" s="143"/>
      <c r="J542" s="143"/>
      <c r="K542" s="143"/>
      <c r="L542" s="143"/>
      <c r="M542" s="143"/>
      <c r="N542" s="143"/>
      <c r="O542" s="143"/>
      <c r="P542" s="143"/>
      <c r="Q542" s="143"/>
      <c r="R542" s="143"/>
      <c r="S542" s="143"/>
      <c r="T542" s="143"/>
      <c r="U542" s="143"/>
      <c r="V542" s="143"/>
      <c r="W542" s="143"/>
      <c r="X542" s="143"/>
      <c r="Y542" s="143"/>
      <c r="Z542" s="143"/>
    </row>
    <row r="543">
      <c r="A543" s="143"/>
      <c r="B543" s="143"/>
      <c r="C543" s="143"/>
      <c r="D543" s="143"/>
      <c r="E543" s="143"/>
      <c r="F543" s="143"/>
      <c r="G543" s="143"/>
      <c r="H543" s="143"/>
      <c r="I543" s="143"/>
      <c r="J543" s="143"/>
      <c r="K543" s="143"/>
      <c r="L543" s="143"/>
      <c r="M543" s="143"/>
      <c r="N543" s="143"/>
      <c r="O543" s="143"/>
      <c r="P543" s="143"/>
      <c r="Q543" s="143"/>
      <c r="R543" s="143"/>
      <c r="S543" s="143"/>
      <c r="T543" s="143"/>
      <c r="U543" s="143"/>
      <c r="V543" s="143"/>
      <c r="W543" s="143"/>
      <c r="X543" s="143"/>
      <c r="Y543" s="143"/>
      <c r="Z543" s="143"/>
    </row>
    <row r="544">
      <c r="A544" s="143"/>
      <c r="B544" s="143"/>
      <c r="C544" s="143"/>
      <c r="D544" s="143"/>
      <c r="E544" s="143"/>
      <c r="F544" s="143"/>
      <c r="G544" s="143"/>
      <c r="H544" s="143"/>
      <c r="I544" s="143"/>
      <c r="J544" s="143"/>
      <c r="K544" s="143"/>
      <c r="L544" s="143"/>
      <c r="M544" s="143"/>
      <c r="N544" s="143"/>
      <c r="O544" s="143"/>
      <c r="P544" s="143"/>
      <c r="Q544" s="143"/>
      <c r="R544" s="143"/>
      <c r="S544" s="143"/>
      <c r="T544" s="143"/>
      <c r="U544" s="143"/>
      <c r="V544" s="143"/>
      <c r="W544" s="143"/>
      <c r="X544" s="143"/>
      <c r="Y544" s="143"/>
      <c r="Z544" s="143"/>
    </row>
    <row r="545">
      <c r="A545" s="143"/>
      <c r="B545" s="143"/>
      <c r="C545" s="143"/>
      <c r="D545" s="143"/>
      <c r="E545" s="143"/>
      <c r="F545" s="143"/>
      <c r="G545" s="143"/>
      <c r="H545" s="143"/>
      <c r="I545" s="143"/>
      <c r="J545" s="143"/>
      <c r="K545" s="143"/>
      <c r="L545" s="143"/>
      <c r="M545" s="143"/>
      <c r="N545" s="143"/>
      <c r="O545" s="143"/>
      <c r="P545" s="143"/>
      <c r="Q545" s="143"/>
      <c r="R545" s="143"/>
      <c r="S545" s="143"/>
      <c r="T545" s="143"/>
      <c r="U545" s="143"/>
      <c r="V545" s="143"/>
      <c r="W545" s="143"/>
      <c r="X545" s="143"/>
      <c r="Y545" s="143"/>
      <c r="Z545" s="143"/>
    </row>
    <row r="546">
      <c r="A546" s="143"/>
      <c r="B546" s="143"/>
      <c r="C546" s="143"/>
      <c r="D546" s="143"/>
      <c r="E546" s="143"/>
      <c r="F546" s="143"/>
      <c r="G546" s="143"/>
      <c r="H546" s="143"/>
      <c r="I546" s="143"/>
      <c r="J546" s="143"/>
      <c r="K546" s="143"/>
      <c r="L546" s="143"/>
      <c r="M546" s="143"/>
      <c r="N546" s="143"/>
      <c r="O546" s="143"/>
      <c r="P546" s="143"/>
      <c r="Q546" s="143"/>
      <c r="R546" s="143"/>
      <c r="S546" s="143"/>
      <c r="T546" s="143"/>
      <c r="U546" s="143"/>
      <c r="V546" s="143"/>
      <c r="W546" s="143"/>
      <c r="X546" s="143"/>
      <c r="Y546" s="143"/>
      <c r="Z546" s="143"/>
    </row>
    <row r="547">
      <c r="A547" s="143"/>
      <c r="B547" s="143"/>
      <c r="C547" s="143"/>
      <c r="D547" s="143"/>
      <c r="E547" s="143"/>
      <c r="F547" s="143"/>
      <c r="G547" s="143"/>
      <c r="H547" s="143"/>
      <c r="I547" s="143"/>
      <c r="J547" s="143"/>
      <c r="K547" s="143"/>
      <c r="L547" s="143"/>
      <c r="M547" s="143"/>
      <c r="N547" s="143"/>
      <c r="O547" s="143"/>
      <c r="P547" s="143"/>
      <c r="Q547" s="143"/>
      <c r="R547" s="143"/>
      <c r="S547" s="143"/>
      <c r="T547" s="143"/>
      <c r="U547" s="143"/>
      <c r="V547" s="143"/>
      <c r="W547" s="143"/>
      <c r="X547" s="143"/>
      <c r="Y547" s="143"/>
      <c r="Z547" s="143"/>
    </row>
    <row r="548">
      <c r="A548" s="143"/>
      <c r="B548" s="143"/>
      <c r="C548" s="143"/>
      <c r="D548" s="143"/>
      <c r="E548" s="143"/>
      <c r="F548" s="143"/>
      <c r="G548" s="143"/>
      <c r="H548" s="143"/>
      <c r="I548" s="143"/>
      <c r="J548" s="143"/>
      <c r="K548" s="143"/>
      <c r="L548" s="143"/>
      <c r="M548" s="143"/>
      <c r="N548" s="143"/>
      <c r="O548" s="143"/>
      <c r="P548" s="143"/>
      <c r="Q548" s="143"/>
      <c r="R548" s="143"/>
      <c r="S548" s="143"/>
      <c r="T548" s="143"/>
      <c r="U548" s="143"/>
      <c r="V548" s="143"/>
      <c r="W548" s="143"/>
      <c r="X548" s="143"/>
      <c r="Y548" s="143"/>
      <c r="Z548" s="143"/>
    </row>
    <row r="549">
      <c r="A549" s="143"/>
      <c r="B549" s="143"/>
      <c r="C549" s="143"/>
      <c r="D549" s="143"/>
      <c r="E549" s="143"/>
      <c r="F549" s="143"/>
      <c r="G549" s="143"/>
      <c r="H549" s="143"/>
      <c r="I549" s="143"/>
      <c r="J549" s="143"/>
      <c r="K549" s="143"/>
      <c r="L549" s="143"/>
      <c r="M549" s="143"/>
      <c r="N549" s="143"/>
      <c r="O549" s="143"/>
      <c r="P549" s="143"/>
      <c r="Q549" s="143"/>
      <c r="R549" s="143"/>
      <c r="S549" s="143"/>
      <c r="T549" s="143"/>
      <c r="U549" s="143"/>
      <c r="V549" s="143"/>
      <c r="W549" s="143"/>
      <c r="X549" s="143"/>
      <c r="Y549" s="143"/>
      <c r="Z549" s="143"/>
    </row>
    <row r="550">
      <c r="A550" s="143"/>
      <c r="B550" s="143"/>
      <c r="C550" s="143"/>
      <c r="D550" s="143"/>
      <c r="E550" s="143"/>
      <c r="F550" s="143"/>
      <c r="G550" s="143"/>
      <c r="H550" s="143"/>
      <c r="I550" s="143"/>
      <c r="J550" s="143"/>
      <c r="K550" s="143"/>
      <c r="L550" s="143"/>
      <c r="M550" s="143"/>
      <c r="N550" s="143"/>
      <c r="O550" s="143"/>
      <c r="P550" s="143"/>
      <c r="Q550" s="143"/>
      <c r="R550" s="143"/>
      <c r="S550" s="143"/>
      <c r="T550" s="143"/>
      <c r="U550" s="143"/>
      <c r="V550" s="143"/>
      <c r="W550" s="143"/>
      <c r="X550" s="143"/>
      <c r="Y550" s="143"/>
      <c r="Z550" s="143"/>
    </row>
    <row r="551">
      <c r="A551" s="143"/>
      <c r="B551" s="143"/>
      <c r="C551" s="143"/>
      <c r="D551" s="143"/>
      <c r="E551" s="143"/>
      <c r="F551" s="143"/>
      <c r="G551" s="143"/>
      <c r="H551" s="143"/>
      <c r="I551" s="143"/>
      <c r="J551" s="143"/>
      <c r="K551" s="143"/>
      <c r="L551" s="143"/>
      <c r="M551" s="143"/>
      <c r="N551" s="143"/>
      <c r="O551" s="143"/>
      <c r="P551" s="143"/>
      <c r="Q551" s="143"/>
      <c r="R551" s="143"/>
      <c r="S551" s="143"/>
      <c r="T551" s="143"/>
      <c r="U551" s="143"/>
      <c r="V551" s="143"/>
      <c r="W551" s="143"/>
      <c r="X551" s="143"/>
      <c r="Y551" s="143"/>
      <c r="Z551" s="143"/>
    </row>
    <row r="552">
      <c r="A552" s="143"/>
      <c r="B552" s="143"/>
      <c r="C552" s="143"/>
      <c r="D552" s="143"/>
      <c r="E552" s="143"/>
      <c r="F552" s="143"/>
      <c r="G552" s="143"/>
      <c r="H552" s="143"/>
      <c r="I552" s="143"/>
      <c r="J552" s="143"/>
      <c r="K552" s="143"/>
      <c r="L552" s="143"/>
      <c r="M552" s="143"/>
      <c r="N552" s="143"/>
      <c r="O552" s="143"/>
      <c r="P552" s="143"/>
      <c r="Q552" s="143"/>
      <c r="R552" s="143"/>
      <c r="S552" s="143"/>
      <c r="T552" s="143"/>
      <c r="U552" s="143"/>
      <c r="V552" s="143"/>
      <c r="W552" s="143"/>
      <c r="X552" s="143"/>
      <c r="Y552" s="143"/>
      <c r="Z552" s="143"/>
    </row>
    <row r="553">
      <c r="A553" s="143"/>
      <c r="B553" s="143"/>
      <c r="C553" s="143"/>
      <c r="D553" s="143"/>
      <c r="E553" s="143"/>
      <c r="F553" s="143"/>
      <c r="G553" s="143"/>
      <c r="H553" s="143"/>
      <c r="I553" s="143"/>
      <c r="J553" s="143"/>
      <c r="K553" s="143"/>
      <c r="L553" s="143"/>
      <c r="M553" s="143"/>
      <c r="N553" s="143"/>
      <c r="O553" s="143"/>
      <c r="P553" s="143"/>
      <c r="Q553" s="143"/>
      <c r="R553" s="143"/>
      <c r="S553" s="143"/>
      <c r="T553" s="143"/>
      <c r="U553" s="143"/>
      <c r="V553" s="143"/>
      <c r="W553" s="143"/>
      <c r="X553" s="143"/>
      <c r="Y553" s="143"/>
      <c r="Z553" s="143"/>
    </row>
    <row r="554">
      <c r="A554" s="143"/>
      <c r="B554" s="143"/>
      <c r="C554" s="143"/>
      <c r="D554" s="143"/>
      <c r="E554" s="143"/>
      <c r="F554" s="143"/>
      <c r="G554" s="143"/>
      <c r="H554" s="143"/>
      <c r="I554" s="143"/>
      <c r="J554" s="143"/>
      <c r="K554" s="143"/>
      <c r="L554" s="143"/>
      <c r="M554" s="143"/>
      <c r="N554" s="143"/>
      <c r="O554" s="143"/>
      <c r="P554" s="143"/>
      <c r="Q554" s="143"/>
      <c r="R554" s="143"/>
      <c r="S554" s="143"/>
      <c r="T554" s="143"/>
      <c r="U554" s="143"/>
      <c r="V554" s="143"/>
      <c r="W554" s="143"/>
      <c r="X554" s="143"/>
      <c r="Y554" s="143"/>
      <c r="Z554" s="143"/>
    </row>
    <row r="555">
      <c r="A555" s="143"/>
      <c r="B555" s="143"/>
      <c r="C555" s="143"/>
      <c r="D555" s="143"/>
      <c r="E555" s="143"/>
      <c r="F555" s="143"/>
      <c r="G555" s="143"/>
      <c r="H555" s="143"/>
      <c r="I555" s="143"/>
      <c r="J555" s="143"/>
      <c r="K555" s="143"/>
      <c r="L555" s="143"/>
      <c r="M555" s="143"/>
      <c r="N555" s="143"/>
      <c r="O555" s="143"/>
      <c r="P555" s="143"/>
      <c r="Q555" s="143"/>
      <c r="R555" s="143"/>
      <c r="S555" s="143"/>
      <c r="T555" s="143"/>
      <c r="U555" s="143"/>
      <c r="V555" s="143"/>
      <c r="W555" s="143"/>
      <c r="X555" s="143"/>
      <c r="Y555" s="143"/>
      <c r="Z555" s="143"/>
    </row>
    <row r="556">
      <c r="A556" s="143"/>
      <c r="B556" s="143"/>
      <c r="C556" s="143"/>
      <c r="D556" s="143"/>
      <c r="E556" s="143"/>
      <c r="F556" s="143"/>
      <c r="G556" s="143"/>
      <c r="H556" s="143"/>
      <c r="I556" s="143"/>
      <c r="J556" s="143"/>
      <c r="K556" s="143"/>
      <c r="L556" s="143"/>
      <c r="M556" s="143"/>
      <c r="N556" s="143"/>
      <c r="O556" s="143"/>
      <c r="P556" s="143"/>
      <c r="Q556" s="143"/>
      <c r="R556" s="143"/>
      <c r="S556" s="143"/>
      <c r="T556" s="143"/>
      <c r="U556" s="143"/>
      <c r="V556" s="143"/>
      <c r="W556" s="143"/>
      <c r="X556" s="143"/>
      <c r="Y556" s="143"/>
      <c r="Z556" s="143"/>
    </row>
    <row r="557">
      <c r="A557" s="143"/>
      <c r="B557" s="143"/>
      <c r="C557" s="143"/>
      <c r="D557" s="143"/>
      <c r="E557" s="143"/>
      <c r="F557" s="143"/>
      <c r="G557" s="143"/>
      <c r="H557" s="143"/>
      <c r="I557" s="143"/>
      <c r="J557" s="143"/>
      <c r="K557" s="143"/>
      <c r="L557" s="143"/>
      <c r="M557" s="143"/>
      <c r="N557" s="143"/>
      <c r="O557" s="143"/>
      <c r="P557" s="143"/>
      <c r="Q557" s="143"/>
      <c r="R557" s="143"/>
      <c r="S557" s="143"/>
      <c r="T557" s="143"/>
      <c r="U557" s="143"/>
      <c r="V557" s="143"/>
      <c r="W557" s="143"/>
      <c r="X557" s="143"/>
      <c r="Y557" s="143"/>
      <c r="Z557" s="143"/>
    </row>
    <row r="558">
      <c r="A558" s="143"/>
      <c r="B558" s="143"/>
      <c r="C558" s="143"/>
      <c r="D558" s="143"/>
      <c r="E558" s="143"/>
      <c r="F558" s="143"/>
      <c r="G558" s="143"/>
      <c r="H558" s="143"/>
      <c r="I558" s="143"/>
      <c r="J558" s="143"/>
      <c r="K558" s="143"/>
      <c r="L558" s="143"/>
      <c r="M558" s="143"/>
      <c r="N558" s="143"/>
      <c r="O558" s="143"/>
      <c r="P558" s="143"/>
      <c r="Q558" s="143"/>
      <c r="R558" s="143"/>
      <c r="S558" s="143"/>
      <c r="T558" s="143"/>
      <c r="U558" s="143"/>
      <c r="V558" s="143"/>
      <c r="W558" s="143"/>
      <c r="X558" s="143"/>
      <c r="Y558" s="143"/>
      <c r="Z558" s="143"/>
    </row>
    <row r="559">
      <c r="A559" s="143"/>
      <c r="B559" s="143"/>
      <c r="C559" s="143"/>
      <c r="D559" s="143"/>
      <c r="E559" s="143"/>
      <c r="F559" s="143"/>
      <c r="G559" s="143"/>
      <c r="H559" s="143"/>
      <c r="I559" s="143"/>
      <c r="J559" s="143"/>
      <c r="K559" s="143"/>
      <c r="L559" s="143"/>
      <c r="M559" s="143"/>
      <c r="N559" s="143"/>
      <c r="O559" s="143"/>
      <c r="P559" s="143"/>
      <c r="Q559" s="143"/>
      <c r="R559" s="143"/>
      <c r="S559" s="143"/>
      <c r="T559" s="143"/>
      <c r="U559" s="143"/>
      <c r="V559" s="143"/>
      <c r="W559" s="143"/>
      <c r="X559" s="143"/>
      <c r="Y559" s="143"/>
      <c r="Z559" s="143"/>
    </row>
    <row r="560">
      <c r="A560" s="143"/>
      <c r="B560" s="143"/>
      <c r="C560" s="143"/>
      <c r="D560" s="143"/>
      <c r="E560" s="143"/>
      <c r="F560" s="143"/>
      <c r="G560" s="143"/>
      <c r="H560" s="143"/>
      <c r="I560" s="143"/>
      <c r="J560" s="143"/>
      <c r="K560" s="143"/>
      <c r="L560" s="143"/>
      <c r="M560" s="143"/>
      <c r="N560" s="143"/>
      <c r="O560" s="143"/>
      <c r="P560" s="143"/>
      <c r="Q560" s="143"/>
      <c r="R560" s="143"/>
      <c r="S560" s="143"/>
      <c r="T560" s="143"/>
      <c r="U560" s="143"/>
      <c r="V560" s="143"/>
      <c r="W560" s="143"/>
      <c r="X560" s="143"/>
      <c r="Y560" s="143"/>
      <c r="Z560" s="143"/>
    </row>
    <row r="561">
      <c r="A561" s="143"/>
      <c r="B561" s="143"/>
      <c r="C561" s="143"/>
      <c r="D561" s="143"/>
      <c r="E561" s="143"/>
      <c r="F561" s="143"/>
      <c r="G561" s="143"/>
      <c r="H561" s="143"/>
      <c r="I561" s="143"/>
      <c r="J561" s="143"/>
      <c r="K561" s="143"/>
      <c r="L561" s="143"/>
      <c r="M561" s="143"/>
      <c r="N561" s="143"/>
      <c r="O561" s="143"/>
      <c r="P561" s="143"/>
      <c r="Q561" s="143"/>
      <c r="R561" s="143"/>
      <c r="S561" s="143"/>
      <c r="T561" s="143"/>
      <c r="U561" s="143"/>
      <c r="V561" s="143"/>
      <c r="W561" s="143"/>
      <c r="X561" s="143"/>
      <c r="Y561" s="143"/>
      <c r="Z561" s="143"/>
    </row>
    <row r="562">
      <c r="A562" s="143"/>
      <c r="B562" s="143"/>
      <c r="C562" s="143"/>
      <c r="D562" s="143"/>
      <c r="E562" s="143"/>
      <c r="F562" s="143"/>
      <c r="G562" s="143"/>
      <c r="H562" s="143"/>
      <c r="I562" s="143"/>
      <c r="J562" s="143"/>
      <c r="K562" s="143"/>
      <c r="L562" s="143"/>
      <c r="M562" s="143"/>
      <c r="N562" s="143"/>
      <c r="O562" s="143"/>
      <c r="P562" s="143"/>
      <c r="Q562" s="143"/>
      <c r="R562" s="143"/>
      <c r="S562" s="143"/>
      <c r="T562" s="143"/>
      <c r="U562" s="143"/>
      <c r="V562" s="143"/>
      <c r="W562" s="143"/>
      <c r="X562" s="143"/>
      <c r="Y562" s="143"/>
      <c r="Z562" s="143"/>
    </row>
    <row r="563">
      <c r="A563" s="143"/>
      <c r="B563" s="143"/>
      <c r="C563" s="143"/>
      <c r="D563" s="143"/>
      <c r="E563" s="143"/>
      <c r="F563" s="143"/>
      <c r="G563" s="143"/>
      <c r="H563" s="143"/>
      <c r="I563" s="143"/>
      <c r="J563" s="143"/>
      <c r="K563" s="143"/>
      <c r="L563" s="143"/>
      <c r="M563" s="143"/>
      <c r="N563" s="143"/>
      <c r="O563" s="143"/>
      <c r="P563" s="143"/>
      <c r="Q563" s="143"/>
      <c r="R563" s="143"/>
      <c r="S563" s="143"/>
      <c r="T563" s="143"/>
      <c r="U563" s="143"/>
      <c r="V563" s="143"/>
      <c r="W563" s="143"/>
      <c r="X563" s="143"/>
      <c r="Y563" s="143"/>
      <c r="Z563" s="143"/>
    </row>
    <row r="564">
      <c r="A564" s="143"/>
      <c r="B564" s="143"/>
      <c r="C564" s="143"/>
      <c r="D564" s="143"/>
      <c r="E564" s="143"/>
      <c r="F564" s="143"/>
      <c r="G564" s="143"/>
      <c r="H564" s="143"/>
      <c r="I564" s="143"/>
      <c r="J564" s="143"/>
      <c r="K564" s="143"/>
      <c r="L564" s="143"/>
      <c r="M564" s="143"/>
      <c r="N564" s="143"/>
      <c r="O564" s="143"/>
      <c r="P564" s="143"/>
      <c r="Q564" s="143"/>
      <c r="R564" s="143"/>
      <c r="S564" s="143"/>
      <c r="T564" s="143"/>
      <c r="U564" s="143"/>
      <c r="V564" s="143"/>
      <c r="W564" s="143"/>
      <c r="X564" s="143"/>
      <c r="Y564" s="143"/>
      <c r="Z564" s="143"/>
    </row>
    <row r="565">
      <c r="A565" s="143"/>
      <c r="B565" s="143"/>
      <c r="C565" s="143"/>
      <c r="D565" s="143"/>
      <c r="E565" s="143"/>
      <c r="F565" s="143"/>
      <c r="G565" s="143"/>
      <c r="H565" s="143"/>
      <c r="I565" s="143"/>
      <c r="J565" s="143"/>
      <c r="K565" s="143"/>
      <c r="L565" s="143"/>
      <c r="M565" s="143"/>
      <c r="N565" s="143"/>
      <c r="O565" s="143"/>
      <c r="P565" s="143"/>
      <c r="Q565" s="143"/>
      <c r="R565" s="143"/>
      <c r="S565" s="143"/>
      <c r="T565" s="143"/>
      <c r="U565" s="143"/>
      <c r="V565" s="143"/>
      <c r="W565" s="143"/>
      <c r="X565" s="143"/>
      <c r="Y565" s="143"/>
      <c r="Z565" s="143"/>
    </row>
    <row r="566">
      <c r="A566" s="143"/>
      <c r="B566" s="143"/>
      <c r="C566" s="143"/>
      <c r="D566" s="143"/>
      <c r="E566" s="143"/>
      <c r="F566" s="143"/>
      <c r="G566" s="143"/>
      <c r="H566" s="143"/>
      <c r="I566" s="143"/>
      <c r="J566" s="143"/>
      <c r="K566" s="143"/>
      <c r="L566" s="143"/>
      <c r="M566" s="143"/>
      <c r="N566" s="143"/>
      <c r="O566" s="143"/>
      <c r="P566" s="143"/>
      <c r="Q566" s="143"/>
      <c r="R566" s="143"/>
      <c r="S566" s="143"/>
      <c r="T566" s="143"/>
      <c r="U566" s="143"/>
      <c r="V566" s="143"/>
      <c r="W566" s="143"/>
      <c r="X566" s="143"/>
      <c r="Y566" s="143"/>
      <c r="Z566" s="143"/>
    </row>
    <row r="567">
      <c r="A567" s="143"/>
      <c r="B567" s="143"/>
      <c r="C567" s="143"/>
      <c r="D567" s="143"/>
      <c r="E567" s="143"/>
      <c r="F567" s="143"/>
      <c r="G567" s="143"/>
      <c r="H567" s="143"/>
      <c r="I567" s="143"/>
      <c r="J567" s="143"/>
      <c r="K567" s="143"/>
      <c r="L567" s="143"/>
      <c r="M567" s="143"/>
      <c r="N567" s="143"/>
      <c r="O567" s="143"/>
      <c r="P567" s="143"/>
      <c r="Q567" s="143"/>
      <c r="R567" s="143"/>
      <c r="S567" s="143"/>
      <c r="T567" s="143"/>
      <c r="U567" s="143"/>
      <c r="V567" s="143"/>
      <c r="W567" s="143"/>
      <c r="X567" s="143"/>
      <c r="Y567" s="143"/>
      <c r="Z567" s="143"/>
    </row>
    <row r="568">
      <c r="A568" s="143"/>
      <c r="B568" s="143"/>
      <c r="C568" s="143"/>
      <c r="D568" s="143"/>
      <c r="E568" s="143"/>
      <c r="F568" s="143"/>
      <c r="G568" s="143"/>
      <c r="H568" s="143"/>
      <c r="I568" s="143"/>
      <c r="J568" s="143"/>
      <c r="K568" s="143"/>
      <c r="L568" s="143"/>
      <c r="M568" s="143"/>
      <c r="N568" s="143"/>
      <c r="O568" s="143"/>
      <c r="P568" s="143"/>
      <c r="Q568" s="143"/>
      <c r="R568" s="143"/>
      <c r="S568" s="143"/>
      <c r="T568" s="143"/>
      <c r="U568" s="143"/>
      <c r="V568" s="143"/>
      <c r="W568" s="143"/>
      <c r="X568" s="143"/>
      <c r="Y568" s="143"/>
      <c r="Z568" s="143"/>
    </row>
    <row r="569">
      <c r="A569" s="143"/>
      <c r="B569" s="143"/>
      <c r="C569" s="143"/>
      <c r="D569" s="143"/>
      <c r="E569" s="143"/>
      <c r="F569" s="143"/>
      <c r="G569" s="143"/>
      <c r="H569" s="143"/>
      <c r="I569" s="143"/>
      <c r="J569" s="143"/>
      <c r="K569" s="143"/>
      <c r="L569" s="143"/>
      <c r="M569" s="143"/>
      <c r="N569" s="143"/>
      <c r="O569" s="143"/>
      <c r="P569" s="143"/>
      <c r="Q569" s="143"/>
      <c r="R569" s="143"/>
      <c r="S569" s="143"/>
      <c r="T569" s="143"/>
      <c r="U569" s="143"/>
      <c r="V569" s="143"/>
      <c r="W569" s="143"/>
      <c r="X569" s="143"/>
      <c r="Y569" s="143"/>
      <c r="Z569" s="143"/>
    </row>
    <row r="570">
      <c r="A570" s="143"/>
      <c r="B570" s="143"/>
      <c r="C570" s="143"/>
      <c r="D570" s="143"/>
      <c r="E570" s="143"/>
      <c r="F570" s="143"/>
      <c r="G570" s="143"/>
      <c r="H570" s="143"/>
      <c r="I570" s="143"/>
      <c r="J570" s="143"/>
      <c r="K570" s="143"/>
      <c r="L570" s="143"/>
      <c r="M570" s="143"/>
      <c r="N570" s="143"/>
      <c r="O570" s="143"/>
      <c r="P570" s="143"/>
      <c r="Q570" s="143"/>
      <c r="R570" s="143"/>
      <c r="S570" s="143"/>
      <c r="T570" s="143"/>
      <c r="U570" s="143"/>
      <c r="V570" s="143"/>
      <c r="W570" s="143"/>
      <c r="X570" s="143"/>
      <c r="Y570" s="143"/>
      <c r="Z570" s="143"/>
    </row>
    <row r="571">
      <c r="A571" s="143"/>
      <c r="B571" s="143"/>
      <c r="C571" s="143"/>
      <c r="D571" s="143"/>
      <c r="E571" s="143"/>
      <c r="F571" s="143"/>
      <c r="G571" s="143"/>
      <c r="H571" s="143"/>
      <c r="I571" s="143"/>
      <c r="J571" s="143"/>
      <c r="K571" s="143"/>
      <c r="L571" s="143"/>
      <c r="M571" s="143"/>
      <c r="N571" s="143"/>
      <c r="O571" s="143"/>
      <c r="P571" s="143"/>
      <c r="Q571" s="143"/>
      <c r="R571" s="143"/>
      <c r="S571" s="143"/>
      <c r="T571" s="143"/>
      <c r="U571" s="143"/>
      <c r="V571" s="143"/>
      <c r="W571" s="143"/>
      <c r="X571" s="143"/>
      <c r="Y571" s="143"/>
      <c r="Z571" s="143"/>
    </row>
    <row r="572">
      <c r="A572" s="143"/>
      <c r="B572" s="143"/>
      <c r="C572" s="143"/>
      <c r="D572" s="143"/>
      <c r="E572" s="143"/>
      <c r="F572" s="143"/>
      <c r="G572" s="143"/>
      <c r="H572" s="143"/>
      <c r="I572" s="143"/>
      <c r="J572" s="143"/>
      <c r="K572" s="143"/>
      <c r="L572" s="143"/>
      <c r="M572" s="143"/>
      <c r="N572" s="143"/>
      <c r="O572" s="143"/>
      <c r="P572" s="143"/>
      <c r="Q572" s="143"/>
      <c r="R572" s="143"/>
      <c r="S572" s="143"/>
      <c r="T572" s="143"/>
      <c r="U572" s="143"/>
      <c r="V572" s="143"/>
      <c r="W572" s="143"/>
      <c r="X572" s="143"/>
      <c r="Y572" s="143"/>
      <c r="Z572" s="143"/>
    </row>
    <row r="573">
      <c r="A573" s="143"/>
      <c r="B573" s="143"/>
      <c r="C573" s="143"/>
      <c r="D573" s="143"/>
      <c r="E573" s="143"/>
      <c r="F573" s="143"/>
      <c r="G573" s="143"/>
      <c r="H573" s="143"/>
      <c r="I573" s="143"/>
      <c r="J573" s="143"/>
      <c r="K573" s="143"/>
      <c r="L573" s="143"/>
      <c r="M573" s="143"/>
      <c r="N573" s="143"/>
      <c r="O573" s="143"/>
      <c r="P573" s="143"/>
      <c r="Q573" s="143"/>
      <c r="R573" s="143"/>
      <c r="S573" s="143"/>
      <c r="T573" s="143"/>
      <c r="U573" s="143"/>
      <c r="V573" s="143"/>
      <c r="W573" s="143"/>
      <c r="X573" s="143"/>
      <c r="Y573" s="143"/>
      <c r="Z573" s="143"/>
    </row>
    <row r="574">
      <c r="A574" s="143"/>
      <c r="B574" s="143"/>
      <c r="C574" s="143"/>
      <c r="D574" s="143"/>
      <c r="E574" s="143"/>
      <c r="F574" s="143"/>
      <c r="G574" s="143"/>
      <c r="H574" s="143"/>
      <c r="I574" s="143"/>
      <c r="J574" s="143"/>
      <c r="K574" s="143"/>
      <c r="L574" s="143"/>
      <c r="M574" s="143"/>
      <c r="N574" s="143"/>
      <c r="O574" s="143"/>
      <c r="P574" s="143"/>
      <c r="Q574" s="143"/>
      <c r="R574" s="143"/>
      <c r="S574" s="143"/>
      <c r="T574" s="143"/>
      <c r="U574" s="143"/>
      <c r="V574" s="143"/>
      <c r="W574" s="143"/>
      <c r="X574" s="143"/>
      <c r="Y574" s="143"/>
      <c r="Z574" s="143"/>
    </row>
    <row r="575">
      <c r="A575" s="143"/>
      <c r="B575" s="143"/>
      <c r="C575" s="143"/>
      <c r="D575" s="143"/>
      <c r="E575" s="143"/>
      <c r="F575" s="143"/>
      <c r="G575" s="143"/>
      <c r="H575" s="143"/>
      <c r="I575" s="143"/>
      <c r="J575" s="143"/>
      <c r="K575" s="143"/>
      <c r="L575" s="143"/>
      <c r="M575" s="143"/>
      <c r="N575" s="143"/>
      <c r="O575" s="143"/>
      <c r="P575" s="143"/>
      <c r="Q575" s="143"/>
      <c r="R575" s="143"/>
      <c r="S575" s="143"/>
      <c r="T575" s="143"/>
      <c r="U575" s="143"/>
      <c r="V575" s="143"/>
      <c r="W575" s="143"/>
      <c r="X575" s="143"/>
      <c r="Y575" s="143"/>
      <c r="Z575" s="143"/>
    </row>
    <row r="576">
      <c r="A576" s="143"/>
      <c r="B576" s="143"/>
      <c r="C576" s="143"/>
      <c r="D576" s="143"/>
      <c r="E576" s="143"/>
      <c r="F576" s="143"/>
      <c r="G576" s="143"/>
      <c r="H576" s="143"/>
      <c r="I576" s="143"/>
      <c r="J576" s="143"/>
      <c r="K576" s="143"/>
      <c r="L576" s="143"/>
      <c r="M576" s="143"/>
      <c r="N576" s="143"/>
      <c r="O576" s="143"/>
      <c r="P576" s="143"/>
      <c r="Q576" s="143"/>
      <c r="R576" s="143"/>
      <c r="S576" s="143"/>
      <c r="T576" s="143"/>
      <c r="U576" s="143"/>
      <c r="V576" s="143"/>
      <c r="W576" s="143"/>
      <c r="X576" s="143"/>
      <c r="Y576" s="143"/>
      <c r="Z576" s="143"/>
    </row>
    <row r="577">
      <c r="A577" s="143"/>
      <c r="B577" s="143"/>
      <c r="C577" s="143"/>
      <c r="D577" s="143"/>
      <c r="E577" s="143"/>
      <c r="F577" s="143"/>
      <c r="G577" s="143"/>
      <c r="H577" s="143"/>
      <c r="I577" s="143"/>
      <c r="J577" s="143"/>
      <c r="K577" s="143"/>
      <c r="L577" s="143"/>
      <c r="M577" s="143"/>
      <c r="N577" s="143"/>
      <c r="O577" s="143"/>
      <c r="P577" s="143"/>
      <c r="Q577" s="143"/>
      <c r="R577" s="143"/>
      <c r="S577" s="143"/>
      <c r="T577" s="143"/>
      <c r="U577" s="143"/>
      <c r="V577" s="143"/>
      <c r="W577" s="143"/>
      <c r="X577" s="143"/>
      <c r="Y577" s="143"/>
      <c r="Z577" s="143"/>
    </row>
    <row r="578">
      <c r="A578" s="143"/>
      <c r="B578" s="143"/>
      <c r="C578" s="143"/>
      <c r="D578" s="143"/>
      <c r="E578" s="143"/>
      <c r="F578" s="143"/>
      <c r="G578" s="143"/>
      <c r="H578" s="143"/>
      <c r="I578" s="143"/>
      <c r="J578" s="143"/>
      <c r="K578" s="143"/>
      <c r="L578" s="143"/>
      <c r="M578" s="143"/>
      <c r="N578" s="143"/>
      <c r="O578" s="143"/>
      <c r="P578" s="143"/>
      <c r="Q578" s="143"/>
      <c r="R578" s="143"/>
      <c r="S578" s="143"/>
      <c r="T578" s="143"/>
      <c r="U578" s="143"/>
      <c r="V578" s="143"/>
      <c r="W578" s="143"/>
      <c r="X578" s="143"/>
      <c r="Y578" s="143"/>
      <c r="Z578" s="143"/>
    </row>
    <row r="579">
      <c r="A579" s="143"/>
      <c r="B579" s="143"/>
      <c r="C579" s="143"/>
      <c r="D579" s="143"/>
      <c r="E579" s="143"/>
      <c r="F579" s="143"/>
      <c r="G579" s="143"/>
      <c r="H579" s="143"/>
      <c r="I579" s="143"/>
      <c r="J579" s="143"/>
      <c r="K579" s="143"/>
      <c r="L579" s="143"/>
      <c r="M579" s="143"/>
      <c r="N579" s="143"/>
      <c r="O579" s="143"/>
      <c r="P579" s="143"/>
      <c r="Q579" s="143"/>
      <c r="R579" s="143"/>
      <c r="S579" s="143"/>
      <c r="T579" s="143"/>
      <c r="U579" s="143"/>
      <c r="V579" s="143"/>
      <c r="W579" s="143"/>
      <c r="X579" s="143"/>
      <c r="Y579" s="143"/>
      <c r="Z579" s="143"/>
    </row>
    <row r="580">
      <c r="A580" s="143"/>
      <c r="B580" s="143"/>
      <c r="C580" s="143"/>
      <c r="D580" s="143"/>
      <c r="E580" s="143"/>
      <c r="F580" s="143"/>
      <c r="G580" s="143"/>
      <c r="H580" s="143"/>
      <c r="I580" s="143"/>
      <c r="J580" s="143"/>
      <c r="K580" s="143"/>
      <c r="L580" s="143"/>
      <c r="M580" s="143"/>
      <c r="N580" s="143"/>
      <c r="O580" s="143"/>
      <c r="P580" s="143"/>
      <c r="Q580" s="143"/>
      <c r="R580" s="143"/>
      <c r="S580" s="143"/>
      <c r="T580" s="143"/>
      <c r="U580" s="143"/>
      <c r="V580" s="143"/>
      <c r="W580" s="143"/>
      <c r="X580" s="143"/>
      <c r="Y580" s="143"/>
      <c r="Z580" s="143"/>
    </row>
    <row r="581">
      <c r="A581" s="143"/>
      <c r="B581" s="143"/>
      <c r="C581" s="143"/>
      <c r="D581" s="143"/>
      <c r="E581" s="143"/>
      <c r="F581" s="143"/>
      <c r="G581" s="143"/>
      <c r="H581" s="143"/>
      <c r="I581" s="143"/>
      <c r="J581" s="143"/>
      <c r="K581" s="143"/>
      <c r="L581" s="143"/>
      <c r="M581" s="143"/>
      <c r="N581" s="143"/>
      <c r="O581" s="143"/>
      <c r="P581" s="143"/>
      <c r="Q581" s="143"/>
      <c r="R581" s="143"/>
      <c r="S581" s="143"/>
      <c r="T581" s="143"/>
      <c r="U581" s="143"/>
      <c r="V581" s="143"/>
      <c r="W581" s="143"/>
      <c r="X581" s="143"/>
      <c r="Y581" s="143"/>
      <c r="Z581" s="143"/>
    </row>
    <row r="582">
      <c r="A582" s="143"/>
      <c r="B582" s="143"/>
      <c r="C582" s="143"/>
      <c r="D582" s="143"/>
      <c r="E582" s="143"/>
      <c r="F582" s="143"/>
      <c r="G582" s="143"/>
      <c r="H582" s="143"/>
      <c r="I582" s="143"/>
      <c r="J582" s="143"/>
      <c r="K582" s="143"/>
      <c r="L582" s="143"/>
      <c r="M582" s="143"/>
      <c r="N582" s="143"/>
      <c r="O582" s="143"/>
      <c r="P582" s="143"/>
      <c r="Q582" s="143"/>
      <c r="R582" s="143"/>
      <c r="S582" s="143"/>
      <c r="T582" s="143"/>
      <c r="U582" s="143"/>
      <c r="V582" s="143"/>
      <c r="W582" s="143"/>
      <c r="X582" s="143"/>
      <c r="Y582" s="143"/>
      <c r="Z582" s="143"/>
    </row>
    <row r="583">
      <c r="A583" s="143"/>
      <c r="B583" s="143"/>
      <c r="C583" s="143"/>
      <c r="D583" s="143"/>
      <c r="E583" s="143"/>
      <c r="F583" s="143"/>
      <c r="G583" s="143"/>
      <c r="H583" s="143"/>
      <c r="I583" s="143"/>
      <c r="J583" s="143"/>
      <c r="K583" s="143"/>
      <c r="L583" s="143"/>
      <c r="M583" s="143"/>
      <c r="N583" s="143"/>
      <c r="O583" s="143"/>
      <c r="P583" s="143"/>
      <c r="Q583" s="143"/>
      <c r="R583" s="143"/>
      <c r="S583" s="143"/>
      <c r="T583" s="143"/>
      <c r="U583" s="143"/>
      <c r="V583" s="143"/>
      <c r="W583" s="143"/>
      <c r="X583" s="143"/>
      <c r="Y583" s="143"/>
      <c r="Z583" s="143"/>
    </row>
    <row r="584">
      <c r="A584" s="143"/>
      <c r="B584" s="143"/>
      <c r="C584" s="143"/>
      <c r="D584" s="143"/>
      <c r="E584" s="143"/>
      <c r="F584" s="143"/>
      <c r="G584" s="143"/>
      <c r="H584" s="143"/>
      <c r="I584" s="143"/>
      <c r="J584" s="143"/>
      <c r="K584" s="143"/>
      <c r="L584" s="143"/>
      <c r="M584" s="143"/>
      <c r="N584" s="143"/>
      <c r="O584" s="143"/>
      <c r="P584" s="143"/>
      <c r="Q584" s="143"/>
      <c r="R584" s="143"/>
      <c r="S584" s="143"/>
      <c r="T584" s="143"/>
      <c r="U584" s="143"/>
      <c r="V584" s="143"/>
      <c r="W584" s="143"/>
      <c r="X584" s="143"/>
      <c r="Y584" s="143"/>
      <c r="Z584" s="143"/>
    </row>
    <row r="585">
      <c r="A585" s="143"/>
      <c r="B585" s="143"/>
      <c r="C585" s="143"/>
      <c r="D585" s="143"/>
      <c r="E585" s="143"/>
      <c r="F585" s="143"/>
      <c r="G585" s="143"/>
      <c r="H585" s="143"/>
      <c r="I585" s="143"/>
      <c r="J585" s="143"/>
      <c r="K585" s="143"/>
      <c r="L585" s="143"/>
      <c r="M585" s="143"/>
      <c r="N585" s="143"/>
      <c r="O585" s="143"/>
      <c r="P585" s="143"/>
      <c r="Q585" s="143"/>
      <c r="R585" s="143"/>
      <c r="S585" s="143"/>
      <c r="T585" s="143"/>
      <c r="U585" s="143"/>
      <c r="V585" s="143"/>
      <c r="W585" s="143"/>
      <c r="X585" s="143"/>
      <c r="Y585" s="143"/>
      <c r="Z585" s="143"/>
    </row>
    <row r="586">
      <c r="A586" s="143"/>
      <c r="B586" s="143"/>
      <c r="C586" s="143"/>
      <c r="D586" s="143"/>
      <c r="E586" s="143"/>
      <c r="F586" s="143"/>
      <c r="G586" s="143"/>
      <c r="H586" s="143"/>
      <c r="I586" s="143"/>
      <c r="J586" s="143"/>
      <c r="K586" s="143"/>
      <c r="L586" s="143"/>
      <c r="M586" s="143"/>
      <c r="N586" s="143"/>
      <c r="O586" s="143"/>
      <c r="P586" s="143"/>
      <c r="Q586" s="143"/>
      <c r="R586" s="143"/>
      <c r="S586" s="143"/>
      <c r="T586" s="143"/>
      <c r="U586" s="143"/>
      <c r="V586" s="143"/>
      <c r="W586" s="143"/>
      <c r="X586" s="143"/>
      <c r="Y586" s="143"/>
      <c r="Z586" s="143"/>
    </row>
    <row r="587">
      <c r="A587" s="143"/>
      <c r="B587" s="143"/>
      <c r="C587" s="143"/>
      <c r="D587" s="143"/>
      <c r="E587" s="143"/>
      <c r="F587" s="143"/>
      <c r="G587" s="143"/>
      <c r="H587" s="143"/>
      <c r="I587" s="143"/>
      <c r="J587" s="143"/>
      <c r="K587" s="143"/>
      <c r="L587" s="143"/>
      <c r="M587" s="143"/>
      <c r="N587" s="143"/>
      <c r="O587" s="143"/>
      <c r="P587" s="143"/>
      <c r="Q587" s="143"/>
      <c r="R587" s="143"/>
      <c r="S587" s="143"/>
      <c r="T587" s="143"/>
      <c r="U587" s="143"/>
      <c r="V587" s="143"/>
      <c r="W587" s="143"/>
      <c r="X587" s="143"/>
      <c r="Y587" s="143"/>
      <c r="Z587" s="143"/>
    </row>
    <row r="588">
      <c r="A588" s="143"/>
      <c r="B588" s="143"/>
      <c r="C588" s="143"/>
      <c r="D588" s="143"/>
      <c r="E588" s="143"/>
      <c r="F588" s="143"/>
      <c r="G588" s="143"/>
      <c r="H588" s="143"/>
      <c r="I588" s="143"/>
      <c r="J588" s="143"/>
      <c r="K588" s="143"/>
      <c r="L588" s="143"/>
      <c r="M588" s="143"/>
      <c r="N588" s="143"/>
      <c r="O588" s="143"/>
      <c r="P588" s="143"/>
      <c r="Q588" s="143"/>
      <c r="R588" s="143"/>
      <c r="S588" s="143"/>
      <c r="T588" s="143"/>
      <c r="U588" s="143"/>
      <c r="V588" s="143"/>
      <c r="W588" s="143"/>
      <c r="X588" s="143"/>
      <c r="Y588" s="143"/>
      <c r="Z588" s="143"/>
    </row>
    <row r="589">
      <c r="A589" s="143"/>
      <c r="B589" s="143"/>
      <c r="C589" s="143"/>
      <c r="D589" s="143"/>
      <c r="E589" s="143"/>
      <c r="F589" s="143"/>
      <c r="G589" s="143"/>
      <c r="H589" s="143"/>
      <c r="I589" s="143"/>
      <c r="J589" s="143"/>
      <c r="K589" s="143"/>
      <c r="L589" s="143"/>
      <c r="M589" s="143"/>
      <c r="N589" s="143"/>
      <c r="O589" s="143"/>
      <c r="P589" s="143"/>
      <c r="Q589" s="143"/>
      <c r="R589" s="143"/>
      <c r="S589" s="143"/>
      <c r="T589" s="143"/>
      <c r="U589" s="143"/>
      <c r="V589" s="143"/>
      <c r="W589" s="143"/>
      <c r="X589" s="143"/>
      <c r="Y589" s="143"/>
      <c r="Z589" s="143"/>
    </row>
    <row r="590">
      <c r="A590" s="143"/>
      <c r="B590" s="143"/>
      <c r="C590" s="143"/>
      <c r="D590" s="143"/>
      <c r="E590" s="143"/>
      <c r="F590" s="143"/>
      <c r="G590" s="143"/>
      <c r="H590" s="143"/>
      <c r="I590" s="143"/>
      <c r="J590" s="143"/>
      <c r="K590" s="143"/>
      <c r="L590" s="143"/>
      <c r="M590" s="143"/>
      <c r="N590" s="143"/>
      <c r="O590" s="143"/>
      <c r="P590" s="143"/>
      <c r="Q590" s="143"/>
      <c r="R590" s="143"/>
      <c r="S590" s="143"/>
      <c r="T590" s="143"/>
      <c r="U590" s="143"/>
      <c r="V590" s="143"/>
      <c r="W590" s="143"/>
      <c r="X590" s="143"/>
      <c r="Y590" s="143"/>
      <c r="Z590" s="143"/>
    </row>
    <row r="591">
      <c r="A591" s="143"/>
      <c r="B591" s="143"/>
      <c r="C591" s="143"/>
      <c r="D591" s="143"/>
      <c r="E591" s="143"/>
      <c r="F591" s="143"/>
      <c r="G591" s="143"/>
      <c r="H591" s="143"/>
      <c r="I591" s="143"/>
      <c r="J591" s="143"/>
      <c r="K591" s="143"/>
      <c r="L591" s="143"/>
      <c r="M591" s="143"/>
      <c r="N591" s="143"/>
      <c r="O591" s="143"/>
      <c r="P591" s="143"/>
      <c r="Q591" s="143"/>
      <c r="R591" s="143"/>
      <c r="S591" s="143"/>
      <c r="T591" s="143"/>
      <c r="U591" s="143"/>
      <c r="V591" s="143"/>
      <c r="W591" s="143"/>
      <c r="X591" s="143"/>
      <c r="Y591" s="143"/>
      <c r="Z591" s="143"/>
    </row>
    <row r="592">
      <c r="A592" s="143"/>
      <c r="B592" s="143"/>
      <c r="C592" s="143"/>
      <c r="D592" s="143"/>
      <c r="E592" s="143"/>
      <c r="F592" s="143"/>
      <c r="G592" s="143"/>
      <c r="H592" s="143"/>
      <c r="I592" s="143"/>
      <c r="J592" s="143"/>
      <c r="K592" s="143"/>
      <c r="L592" s="143"/>
      <c r="M592" s="143"/>
      <c r="N592" s="143"/>
      <c r="O592" s="143"/>
      <c r="P592" s="143"/>
      <c r="Q592" s="143"/>
      <c r="R592" s="143"/>
      <c r="S592" s="143"/>
      <c r="T592" s="143"/>
      <c r="U592" s="143"/>
      <c r="V592" s="143"/>
      <c r="W592" s="143"/>
      <c r="X592" s="143"/>
      <c r="Y592" s="143"/>
      <c r="Z592" s="143"/>
    </row>
    <row r="593">
      <c r="A593" s="143"/>
      <c r="B593" s="143"/>
      <c r="C593" s="143"/>
      <c r="D593" s="143"/>
      <c r="E593" s="143"/>
      <c r="F593" s="143"/>
      <c r="G593" s="143"/>
      <c r="H593" s="143"/>
      <c r="I593" s="143"/>
      <c r="J593" s="143"/>
      <c r="K593" s="143"/>
      <c r="L593" s="143"/>
      <c r="M593" s="143"/>
      <c r="N593" s="143"/>
      <c r="O593" s="143"/>
      <c r="P593" s="143"/>
      <c r="Q593" s="143"/>
      <c r="R593" s="143"/>
      <c r="S593" s="143"/>
      <c r="T593" s="143"/>
      <c r="U593" s="143"/>
      <c r="V593" s="143"/>
      <c r="W593" s="143"/>
      <c r="X593" s="143"/>
      <c r="Y593" s="143"/>
      <c r="Z593" s="143"/>
    </row>
    <row r="594">
      <c r="A594" s="143"/>
      <c r="B594" s="143"/>
      <c r="C594" s="143"/>
      <c r="D594" s="143"/>
      <c r="E594" s="143"/>
      <c r="F594" s="143"/>
      <c r="G594" s="143"/>
      <c r="H594" s="143"/>
      <c r="I594" s="143"/>
      <c r="J594" s="143"/>
      <c r="K594" s="143"/>
      <c r="L594" s="143"/>
      <c r="M594" s="143"/>
      <c r="N594" s="143"/>
      <c r="O594" s="143"/>
      <c r="P594" s="143"/>
      <c r="Q594" s="143"/>
      <c r="R594" s="143"/>
      <c r="S594" s="143"/>
      <c r="T594" s="143"/>
      <c r="U594" s="143"/>
      <c r="V594" s="143"/>
      <c r="W594" s="143"/>
      <c r="X594" s="143"/>
      <c r="Y594" s="143"/>
      <c r="Z594" s="143"/>
    </row>
    <row r="595">
      <c r="A595" s="143"/>
      <c r="B595" s="143"/>
      <c r="C595" s="143"/>
      <c r="D595" s="143"/>
      <c r="E595" s="143"/>
      <c r="F595" s="143"/>
      <c r="G595" s="143"/>
      <c r="H595" s="143"/>
      <c r="I595" s="143"/>
      <c r="J595" s="143"/>
      <c r="K595" s="143"/>
      <c r="L595" s="143"/>
      <c r="M595" s="143"/>
      <c r="N595" s="143"/>
      <c r="O595" s="143"/>
      <c r="P595" s="143"/>
      <c r="Q595" s="143"/>
      <c r="R595" s="143"/>
      <c r="S595" s="143"/>
      <c r="T595" s="143"/>
      <c r="U595" s="143"/>
      <c r="V595" s="143"/>
      <c r="W595" s="143"/>
      <c r="X595" s="143"/>
      <c r="Y595" s="143"/>
      <c r="Z595" s="143"/>
    </row>
    <row r="596">
      <c r="A596" s="143"/>
      <c r="B596" s="143"/>
      <c r="C596" s="143"/>
      <c r="D596" s="143"/>
      <c r="E596" s="143"/>
      <c r="F596" s="143"/>
      <c r="G596" s="143"/>
      <c r="H596" s="143"/>
      <c r="I596" s="143"/>
      <c r="J596" s="143"/>
      <c r="K596" s="143"/>
      <c r="L596" s="143"/>
      <c r="M596" s="143"/>
      <c r="N596" s="143"/>
      <c r="O596" s="143"/>
      <c r="P596" s="143"/>
      <c r="Q596" s="143"/>
      <c r="R596" s="143"/>
      <c r="S596" s="143"/>
      <c r="T596" s="143"/>
      <c r="U596" s="143"/>
      <c r="V596" s="143"/>
      <c r="W596" s="143"/>
      <c r="X596" s="143"/>
      <c r="Y596" s="143"/>
      <c r="Z596" s="143"/>
    </row>
    <row r="597">
      <c r="A597" s="143"/>
      <c r="B597" s="143"/>
      <c r="C597" s="143"/>
      <c r="D597" s="143"/>
      <c r="E597" s="143"/>
      <c r="F597" s="143"/>
      <c r="G597" s="143"/>
      <c r="H597" s="143"/>
      <c r="I597" s="143"/>
      <c r="J597" s="143"/>
      <c r="K597" s="143"/>
      <c r="L597" s="143"/>
      <c r="M597" s="143"/>
      <c r="N597" s="143"/>
      <c r="O597" s="143"/>
      <c r="P597" s="143"/>
      <c r="Q597" s="143"/>
      <c r="R597" s="143"/>
      <c r="S597" s="143"/>
      <c r="T597" s="143"/>
      <c r="U597" s="143"/>
      <c r="V597" s="143"/>
      <c r="W597" s="143"/>
      <c r="X597" s="143"/>
      <c r="Y597" s="143"/>
      <c r="Z597" s="143"/>
    </row>
    <row r="598">
      <c r="A598" s="143"/>
      <c r="B598" s="143"/>
      <c r="C598" s="143"/>
      <c r="D598" s="143"/>
      <c r="E598" s="143"/>
      <c r="F598" s="143"/>
      <c r="G598" s="143"/>
      <c r="H598" s="143"/>
      <c r="I598" s="143"/>
      <c r="J598" s="143"/>
      <c r="K598" s="143"/>
      <c r="L598" s="143"/>
      <c r="M598" s="143"/>
      <c r="N598" s="143"/>
      <c r="O598" s="143"/>
      <c r="P598" s="143"/>
      <c r="Q598" s="143"/>
      <c r="R598" s="143"/>
      <c r="S598" s="143"/>
      <c r="T598" s="143"/>
      <c r="U598" s="143"/>
      <c r="V598" s="143"/>
      <c r="W598" s="143"/>
      <c r="X598" s="143"/>
      <c r="Y598" s="143"/>
      <c r="Z598" s="143"/>
    </row>
    <row r="599">
      <c r="A599" s="143"/>
      <c r="B599" s="143"/>
      <c r="C599" s="143"/>
      <c r="D599" s="143"/>
      <c r="E599" s="143"/>
      <c r="F599" s="143"/>
      <c r="G599" s="143"/>
      <c r="H599" s="143"/>
      <c r="I599" s="143"/>
      <c r="J599" s="143"/>
      <c r="K599" s="143"/>
      <c r="L599" s="143"/>
      <c r="M599" s="143"/>
      <c r="N599" s="143"/>
      <c r="O599" s="143"/>
      <c r="P599" s="143"/>
      <c r="Q599" s="143"/>
      <c r="R599" s="143"/>
      <c r="S599" s="143"/>
      <c r="T599" s="143"/>
      <c r="U599" s="143"/>
      <c r="V599" s="143"/>
      <c r="W599" s="143"/>
      <c r="X599" s="143"/>
      <c r="Y599" s="143"/>
      <c r="Z599" s="143"/>
    </row>
    <row r="600">
      <c r="A600" s="143"/>
      <c r="B600" s="143"/>
      <c r="C600" s="143"/>
      <c r="D600" s="143"/>
      <c r="E600" s="143"/>
      <c r="F600" s="143"/>
      <c r="G600" s="143"/>
      <c r="H600" s="143"/>
      <c r="I600" s="143"/>
      <c r="J600" s="143"/>
      <c r="K600" s="143"/>
      <c r="L600" s="143"/>
      <c r="M600" s="143"/>
      <c r="N600" s="143"/>
      <c r="O600" s="143"/>
      <c r="P600" s="143"/>
      <c r="Q600" s="143"/>
      <c r="R600" s="143"/>
      <c r="S600" s="143"/>
      <c r="T600" s="143"/>
      <c r="U600" s="143"/>
      <c r="V600" s="143"/>
      <c r="W600" s="143"/>
      <c r="X600" s="143"/>
      <c r="Y600" s="143"/>
      <c r="Z600" s="143"/>
    </row>
    <row r="601">
      <c r="A601" s="143"/>
      <c r="B601" s="143"/>
      <c r="C601" s="143"/>
      <c r="D601" s="143"/>
      <c r="E601" s="143"/>
      <c r="F601" s="143"/>
      <c r="G601" s="143"/>
      <c r="H601" s="143"/>
      <c r="I601" s="143"/>
      <c r="J601" s="143"/>
      <c r="K601" s="143"/>
      <c r="L601" s="143"/>
      <c r="M601" s="143"/>
      <c r="N601" s="143"/>
      <c r="O601" s="143"/>
      <c r="P601" s="143"/>
      <c r="Q601" s="143"/>
      <c r="R601" s="143"/>
      <c r="S601" s="143"/>
      <c r="T601" s="143"/>
      <c r="U601" s="143"/>
      <c r="V601" s="143"/>
      <c r="W601" s="143"/>
      <c r="X601" s="143"/>
      <c r="Y601" s="143"/>
      <c r="Z601" s="143"/>
    </row>
    <row r="602">
      <c r="A602" s="143"/>
      <c r="B602" s="143"/>
      <c r="C602" s="143"/>
      <c r="D602" s="143"/>
      <c r="E602" s="143"/>
      <c r="F602" s="143"/>
      <c r="G602" s="143"/>
      <c r="H602" s="143"/>
      <c r="I602" s="143"/>
      <c r="J602" s="143"/>
      <c r="K602" s="143"/>
      <c r="L602" s="143"/>
      <c r="M602" s="143"/>
      <c r="N602" s="143"/>
      <c r="O602" s="143"/>
      <c r="P602" s="143"/>
      <c r="Q602" s="143"/>
      <c r="R602" s="143"/>
      <c r="S602" s="143"/>
      <c r="T602" s="143"/>
      <c r="U602" s="143"/>
      <c r="V602" s="143"/>
      <c r="W602" s="143"/>
      <c r="X602" s="143"/>
      <c r="Y602" s="143"/>
      <c r="Z602" s="143"/>
    </row>
    <row r="603">
      <c r="A603" s="143"/>
      <c r="B603" s="143"/>
      <c r="C603" s="143"/>
      <c r="D603" s="143"/>
      <c r="E603" s="143"/>
      <c r="F603" s="143"/>
      <c r="G603" s="143"/>
      <c r="H603" s="143"/>
      <c r="I603" s="143"/>
      <c r="J603" s="143"/>
      <c r="K603" s="143"/>
      <c r="L603" s="143"/>
      <c r="M603" s="143"/>
      <c r="N603" s="143"/>
      <c r="O603" s="143"/>
      <c r="P603" s="143"/>
      <c r="Q603" s="143"/>
      <c r="R603" s="143"/>
      <c r="S603" s="143"/>
      <c r="T603" s="143"/>
      <c r="U603" s="143"/>
      <c r="V603" s="143"/>
      <c r="W603" s="143"/>
      <c r="X603" s="143"/>
      <c r="Y603" s="143"/>
      <c r="Z603" s="143"/>
    </row>
    <row r="604">
      <c r="A604" s="143"/>
      <c r="B604" s="143"/>
      <c r="C604" s="143"/>
      <c r="D604" s="143"/>
      <c r="E604" s="143"/>
      <c r="F604" s="143"/>
      <c r="G604" s="143"/>
      <c r="H604" s="143"/>
      <c r="I604" s="143"/>
      <c r="J604" s="143"/>
      <c r="K604" s="143"/>
      <c r="L604" s="143"/>
      <c r="M604" s="143"/>
      <c r="N604" s="143"/>
      <c r="O604" s="143"/>
      <c r="P604" s="143"/>
      <c r="Q604" s="143"/>
      <c r="R604" s="143"/>
      <c r="S604" s="143"/>
      <c r="T604" s="143"/>
      <c r="U604" s="143"/>
      <c r="V604" s="143"/>
      <c r="W604" s="143"/>
      <c r="X604" s="143"/>
      <c r="Y604" s="143"/>
      <c r="Z604" s="143"/>
    </row>
    <row r="605">
      <c r="A605" s="143"/>
      <c r="B605" s="143"/>
      <c r="C605" s="143"/>
      <c r="D605" s="143"/>
      <c r="E605" s="143"/>
      <c r="F605" s="143"/>
      <c r="G605" s="143"/>
      <c r="H605" s="143"/>
      <c r="I605" s="143"/>
      <c r="J605" s="143"/>
      <c r="K605" s="143"/>
      <c r="L605" s="143"/>
      <c r="M605" s="143"/>
      <c r="N605" s="143"/>
      <c r="O605" s="143"/>
      <c r="P605" s="143"/>
      <c r="Q605" s="143"/>
      <c r="R605" s="143"/>
      <c r="S605" s="143"/>
      <c r="T605" s="143"/>
      <c r="U605" s="143"/>
      <c r="V605" s="143"/>
      <c r="W605" s="143"/>
      <c r="X605" s="143"/>
      <c r="Y605" s="143"/>
      <c r="Z605" s="143"/>
    </row>
    <row r="606">
      <c r="A606" s="143"/>
      <c r="B606" s="143"/>
      <c r="C606" s="143"/>
      <c r="D606" s="143"/>
      <c r="E606" s="143"/>
      <c r="F606" s="143"/>
      <c r="G606" s="143"/>
      <c r="H606" s="143"/>
      <c r="I606" s="143"/>
      <c r="J606" s="143"/>
      <c r="K606" s="143"/>
      <c r="L606" s="143"/>
      <c r="M606" s="143"/>
      <c r="N606" s="143"/>
      <c r="O606" s="143"/>
      <c r="P606" s="143"/>
      <c r="Q606" s="143"/>
      <c r="R606" s="143"/>
      <c r="S606" s="143"/>
      <c r="T606" s="143"/>
      <c r="U606" s="143"/>
      <c r="V606" s="143"/>
      <c r="W606" s="143"/>
      <c r="X606" s="143"/>
      <c r="Y606" s="143"/>
      <c r="Z606" s="143"/>
    </row>
    <row r="607">
      <c r="A607" s="143"/>
      <c r="B607" s="143"/>
      <c r="C607" s="143"/>
      <c r="D607" s="143"/>
      <c r="E607" s="143"/>
      <c r="F607" s="143"/>
      <c r="G607" s="143"/>
      <c r="H607" s="143"/>
      <c r="I607" s="143"/>
      <c r="J607" s="143"/>
      <c r="K607" s="143"/>
      <c r="L607" s="143"/>
      <c r="M607" s="143"/>
      <c r="N607" s="143"/>
      <c r="O607" s="143"/>
      <c r="P607" s="143"/>
      <c r="Q607" s="143"/>
      <c r="R607" s="143"/>
      <c r="S607" s="143"/>
      <c r="T607" s="143"/>
      <c r="U607" s="143"/>
      <c r="V607" s="143"/>
      <c r="W607" s="143"/>
      <c r="X607" s="143"/>
      <c r="Y607" s="143"/>
      <c r="Z607" s="143"/>
    </row>
    <row r="608">
      <c r="A608" s="143"/>
      <c r="B608" s="143"/>
      <c r="C608" s="143"/>
      <c r="D608" s="143"/>
      <c r="E608" s="143"/>
      <c r="F608" s="143"/>
      <c r="G608" s="143"/>
      <c r="H608" s="143"/>
      <c r="I608" s="143"/>
      <c r="J608" s="143"/>
      <c r="K608" s="143"/>
      <c r="L608" s="143"/>
      <c r="M608" s="143"/>
      <c r="N608" s="143"/>
      <c r="O608" s="143"/>
      <c r="P608" s="143"/>
      <c r="Q608" s="143"/>
      <c r="R608" s="143"/>
      <c r="S608" s="143"/>
      <c r="T608" s="143"/>
      <c r="U608" s="143"/>
      <c r="V608" s="143"/>
      <c r="W608" s="143"/>
      <c r="X608" s="143"/>
      <c r="Y608" s="143"/>
      <c r="Z608" s="143"/>
    </row>
    <row r="609">
      <c r="A609" s="143"/>
      <c r="B609" s="143"/>
      <c r="C609" s="143"/>
      <c r="D609" s="143"/>
      <c r="E609" s="143"/>
      <c r="F609" s="143"/>
      <c r="G609" s="143"/>
      <c r="H609" s="143"/>
      <c r="I609" s="143"/>
      <c r="J609" s="143"/>
      <c r="K609" s="143"/>
      <c r="L609" s="143"/>
      <c r="M609" s="143"/>
      <c r="N609" s="143"/>
      <c r="O609" s="143"/>
      <c r="P609" s="143"/>
      <c r="Q609" s="143"/>
      <c r="R609" s="143"/>
      <c r="S609" s="143"/>
      <c r="T609" s="143"/>
      <c r="U609" s="143"/>
      <c r="V609" s="143"/>
      <c r="W609" s="143"/>
      <c r="X609" s="143"/>
      <c r="Y609" s="143"/>
      <c r="Z609" s="143"/>
    </row>
    <row r="610">
      <c r="A610" s="143"/>
      <c r="B610" s="143"/>
      <c r="C610" s="143"/>
      <c r="D610" s="143"/>
      <c r="E610" s="143"/>
      <c r="F610" s="143"/>
      <c r="G610" s="143"/>
      <c r="H610" s="143"/>
      <c r="I610" s="143"/>
      <c r="J610" s="143"/>
      <c r="K610" s="143"/>
      <c r="L610" s="143"/>
      <c r="M610" s="143"/>
      <c r="N610" s="143"/>
      <c r="O610" s="143"/>
      <c r="P610" s="143"/>
      <c r="Q610" s="143"/>
      <c r="R610" s="143"/>
      <c r="S610" s="143"/>
      <c r="T610" s="143"/>
      <c r="U610" s="143"/>
      <c r="V610" s="143"/>
      <c r="W610" s="143"/>
      <c r="X610" s="143"/>
      <c r="Y610" s="143"/>
      <c r="Z610" s="143"/>
    </row>
    <row r="611">
      <c r="A611" s="143"/>
      <c r="B611" s="143"/>
      <c r="C611" s="143"/>
      <c r="D611" s="143"/>
      <c r="E611" s="143"/>
      <c r="F611" s="143"/>
      <c r="G611" s="143"/>
      <c r="H611" s="143"/>
      <c r="I611" s="143"/>
      <c r="J611" s="143"/>
      <c r="K611" s="143"/>
      <c r="L611" s="143"/>
      <c r="M611" s="143"/>
      <c r="N611" s="143"/>
      <c r="O611" s="143"/>
      <c r="P611" s="143"/>
      <c r="Q611" s="143"/>
      <c r="R611" s="143"/>
      <c r="S611" s="143"/>
      <c r="T611" s="143"/>
      <c r="U611" s="143"/>
      <c r="V611" s="143"/>
      <c r="W611" s="143"/>
      <c r="X611" s="143"/>
      <c r="Y611" s="143"/>
      <c r="Z611" s="143"/>
    </row>
    <row r="612">
      <c r="A612" s="143"/>
      <c r="B612" s="143"/>
      <c r="C612" s="143"/>
      <c r="D612" s="143"/>
      <c r="E612" s="143"/>
      <c r="F612" s="143"/>
      <c r="G612" s="143"/>
      <c r="H612" s="143"/>
      <c r="I612" s="143"/>
      <c r="J612" s="143"/>
      <c r="K612" s="143"/>
      <c r="L612" s="143"/>
      <c r="M612" s="143"/>
      <c r="N612" s="143"/>
      <c r="O612" s="143"/>
      <c r="P612" s="143"/>
      <c r="Q612" s="143"/>
      <c r="R612" s="143"/>
      <c r="S612" s="143"/>
      <c r="T612" s="143"/>
      <c r="U612" s="143"/>
      <c r="V612" s="143"/>
      <c r="W612" s="143"/>
      <c r="X612" s="143"/>
      <c r="Y612" s="143"/>
      <c r="Z612" s="143"/>
    </row>
    <row r="613">
      <c r="A613" s="143"/>
      <c r="B613" s="143"/>
      <c r="C613" s="143"/>
      <c r="D613" s="143"/>
      <c r="E613" s="143"/>
      <c r="F613" s="143"/>
      <c r="G613" s="143"/>
      <c r="H613" s="143"/>
      <c r="I613" s="143"/>
      <c r="J613" s="143"/>
      <c r="K613" s="143"/>
      <c r="L613" s="143"/>
      <c r="M613" s="143"/>
      <c r="N613" s="143"/>
      <c r="O613" s="143"/>
      <c r="P613" s="143"/>
      <c r="Q613" s="143"/>
      <c r="R613" s="143"/>
      <c r="S613" s="143"/>
      <c r="T613" s="143"/>
      <c r="U613" s="143"/>
      <c r="V613" s="143"/>
      <c r="W613" s="143"/>
      <c r="X613" s="143"/>
      <c r="Y613" s="143"/>
      <c r="Z613" s="143"/>
    </row>
    <row r="614">
      <c r="A614" s="143"/>
      <c r="B614" s="143"/>
      <c r="C614" s="143"/>
      <c r="D614" s="143"/>
      <c r="E614" s="143"/>
      <c r="F614" s="143"/>
      <c r="G614" s="143"/>
      <c r="H614" s="143"/>
      <c r="I614" s="143"/>
      <c r="J614" s="143"/>
      <c r="K614" s="143"/>
      <c r="L614" s="143"/>
      <c r="M614" s="143"/>
      <c r="N614" s="143"/>
      <c r="O614" s="143"/>
      <c r="P614" s="143"/>
      <c r="Q614" s="143"/>
      <c r="R614" s="143"/>
      <c r="S614" s="143"/>
      <c r="T614" s="143"/>
      <c r="U614" s="143"/>
      <c r="V614" s="143"/>
      <c r="W614" s="143"/>
      <c r="X614" s="143"/>
      <c r="Y614" s="143"/>
      <c r="Z614" s="143"/>
    </row>
    <row r="615">
      <c r="A615" s="143"/>
      <c r="B615" s="143"/>
      <c r="C615" s="143"/>
      <c r="D615" s="143"/>
      <c r="E615" s="143"/>
      <c r="F615" s="143"/>
      <c r="G615" s="143"/>
      <c r="H615" s="143"/>
      <c r="I615" s="143"/>
      <c r="J615" s="143"/>
      <c r="K615" s="143"/>
      <c r="L615" s="143"/>
      <c r="M615" s="143"/>
      <c r="N615" s="143"/>
      <c r="O615" s="143"/>
      <c r="P615" s="143"/>
      <c r="Q615" s="143"/>
      <c r="R615" s="143"/>
      <c r="S615" s="143"/>
      <c r="T615" s="143"/>
      <c r="U615" s="143"/>
      <c r="V615" s="143"/>
      <c r="W615" s="143"/>
      <c r="X615" s="143"/>
      <c r="Y615" s="143"/>
      <c r="Z615" s="143"/>
    </row>
    <row r="616">
      <c r="A616" s="143"/>
      <c r="B616" s="143"/>
      <c r="C616" s="143"/>
      <c r="D616" s="143"/>
      <c r="E616" s="143"/>
      <c r="F616" s="143"/>
      <c r="G616" s="143"/>
      <c r="H616" s="143"/>
      <c r="I616" s="143"/>
      <c r="J616" s="143"/>
      <c r="K616" s="143"/>
      <c r="L616" s="143"/>
      <c r="M616" s="143"/>
      <c r="N616" s="143"/>
      <c r="O616" s="143"/>
      <c r="P616" s="143"/>
      <c r="Q616" s="143"/>
      <c r="R616" s="143"/>
      <c r="S616" s="143"/>
      <c r="T616" s="143"/>
      <c r="U616" s="143"/>
      <c r="V616" s="143"/>
      <c r="W616" s="143"/>
      <c r="X616" s="143"/>
      <c r="Y616" s="143"/>
      <c r="Z616" s="143"/>
    </row>
    <row r="617">
      <c r="A617" s="143"/>
      <c r="B617" s="143"/>
      <c r="C617" s="143"/>
      <c r="D617" s="143"/>
      <c r="E617" s="143"/>
      <c r="F617" s="143"/>
      <c r="G617" s="143"/>
      <c r="H617" s="143"/>
      <c r="I617" s="143"/>
      <c r="J617" s="143"/>
      <c r="K617" s="143"/>
      <c r="L617" s="143"/>
      <c r="M617" s="143"/>
      <c r="N617" s="143"/>
      <c r="O617" s="143"/>
      <c r="P617" s="143"/>
      <c r="Q617" s="143"/>
      <c r="R617" s="143"/>
      <c r="S617" s="143"/>
      <c r="T617" s="143"/>
      <c r="U617" s="143"/>
      <c r="V617" s="143"/>
      <c r="W617" s="143"/>
      <c r="X617" s="143"/>
      <c r="Y617" s="143"/>
      <c r="Z617" s="143"/>
    </row>
    <row r="618">
      <c r="A618" s="143"/>
      <c r="B618" s="143"/>
      <c r="C618" s="143"/>
      <c r="D618" s="143"/>
      <c r="E618" s="143"/>
      <c r="F618" s="143"/>
      <c r="G618" s="143"/>
      <c r="H618" s="143"/>
      <c r="I618" s="143"/>
      <c r="J618" s="143"/>
      <c r="K618" s="143"/>
      <c r="L618" s="143"/>
      <c r="M618" s="143"/>
      <c r="N618" s="143"/>
      <c r="O618" s="143"/>
      <c r="P618" s="143"/>
      <c r="Q618" s="143"/>
      <c r="R618" s="143"/>
      <c r="S618" s="143"/>
      <c r="T618" s="143"/>
      <c r="U618" s="143"/>
      <c r="V618" s="143"/>
      <c r="W618" s="143"/>
      <c r="X618" s="143"/>
      <c r="Y618" s="143"/>
      <c r="Z618" s="143"/>
    </row>
    <row r="619">
      <c r="A619" s="143"/>
      <c r="B619" s="143"/>
      <c r="C619" s="143"/>
      <c r="D619" s="143"/>
      <c r="E619" s="143"/>
      <c r="F619" s="143"/>
      <c r="G619" s="143"/>
      <c r="H619" s="143"/>
      <c r="I619" s="143"/>
      <c r="J619" s="143"/>
      <c r="K619" s="143"/>
      <c r="L619" s="143"/>
      <c r="M619" s="143"/>
      <c r="N619" s="143"/>
      <c r="O619" s="143"/>
      <c r="P619" s="143"/>
      <c r="Q619" s="143"/>
      <c r="R619" s="143"/>
      <c r="S619" s="143"/>
      <c r="T619" s="143"/>
      <c r="U619" s="143"/>
      <c r="V619" s="143"/>
      <c r="W619" s="143"/>
      <c r="X619" s="143"/>
      <c r="Y619" s="143"/>
      <c r="Z619" s="143"/>
    </row>
    <row r="620">
      <c r="A620" s="143"/>
      <c r="B620" s="143"/>
      <c r="C620" s="143"/>
      <c r="D620" s="143"/>
      <c r="E620" s="143"/>
      <c r="F620" s="143"/>
      <c r="G620" s="143"/>
      <c r="H620" s="143"/>
      <c r="I620" s="143"/>
      <c r="J620" s="143"/>
      <c r="K620" s="143"/>
      <c r="L620" s="143"/>
      <c r="M620" s="143"/>
      <c r="N620" s="143"/>
      <c r="O620" s="143"/>
      <c r="P620" s="143"/>
      <c r="Q620" s="143"/>
      <c r="R620" s="143"/>
      <c r="S620" s="143"/>
      <c r="T620" s="143"/>
      <c r="U620" s="143"/>
      <c r="V620" s="143"/>
      <c r="W620" s="143"/>
      <c r="X620" s="143"/>
      <c r="Y620" s="143"/>
      <c r="Z620" s="143"/>
    </row>
    <row r="621">
      <c r="A621" s="143"/>
      <c r="B621" s="143"/>
      <c r="C621" s="143"/>
      <c r="D621" s="143"/>
      <c r="E621" s="143"/>
      <c r="F621" s="143"/>
      <c r="G621" s="143"/>
      <c r="H621" s="143"/>
      <c r="I621" s="143"/>
      <c r="J621" s="143"/>
      <c r="K621" s="143"/>
      <c r="L621" s="143"/>
      <c r="M621" s="143"/>
      <c r="N621" s="143"/>
      <c r="O621" s="143"/>
      <c r="P621" s="143"/>
      <c r="Q621" s="143"/>
      <c r="R621" s="143"/>
      <c r="S621" s="143"/>
      <c r="T621" s="143"/>
      <c r="U621" s="143"/>
      <c r="V621" s="143"/>
      <c r="W621" s="143"/>
      <c r="X621" s="143"/>
      <c r="Y621" s="143"/>
      <c r="Z621" s="143"/>
    </row>
    <row r="622">
      <c r="A622" s="143"/>
      <c r="B622" s="143"/>
      <c r="C622" s="143"/>
      <c r="D622" s="143"/>
      <c r="E622" s="143"/>
      <c r="F622" s="143"/>
      <c r="G622" s="143"/>
      <c r="H622" s="143"/>
      <c r="I622" s="143"/>
      <c r="J622" s="143"/>
      <c r="K622" s="143"/>
      <c r="L622" s="143"/>
      <c r="M622" s="143"/>
      <c r="N622" s="143"/>
      <c r="O622" s="143"/>
      <c r="P622" s="143"/>
      <c r="Q622" s="143"/>
      <c r="R622" s="143"/>
      <c r="S622" s="143"/>
      <c r="T622" s="143"/>
      <c r="U622" s="143"/>
      <c r="V622" s="143"/>
      <c r="W622" s="143"/>
      <c r="X622" s="143"/>
      <c r="Y622" s="143"/>
      <c r="Z622" s="143"/>
    </row>
    <row r="623">
      <c r="A623" s="143"/>
      <c r="B623" s="143"/>
      <c r="C623" s="143"/>
      <c r="D623" s="143"/>
      <c r="E623" s="143"/>
      <c r="F623" s="143"/>
      <c r="G623" s="143"/>
      <c r="H623" s="143"/>
      <c r="I623" s="143"/>
      <c r="J623" s="143"/>
      <c r="K623" s="143"/>
      <c r="L623" s="143"/>
      <c r="M623" s="143"/>
      <c r="N623" s="143"/>
      <c r="O623" s="143"/>
      <c r="P623" s="143"/>
      <c r="Q623" s="143"/>
      <c r="R623" s="143"/>
      <c r="S623" s="143"/>
      <c r="T623" s="143"/>
      <c r="U623" s="143"/>
      <c r="V623" s="143"/>
      <c r="W623" s="143"/>
      <c r="X623" s="143"/>
      <c r="Y623" s="143"/>
      <c r="Z623" s="143"/>
    </row>
    <row r="624">
      <c r="A624" s="143"/>
      <c r="B624" s="143"/>
      <c r="C624" s="143"/>
      <c r="D624" s="143"/>
      <c r="E624" s="143"/>
      <c r="F624" s="143"/>
      <c r="G624" s="143"/>
      <c r="H624" s="143"/>
      <c r="I624" s="143"/>
      <c r="J624" s="143"/>
      <c r="K624" s="143"/>
      <c r="L624" s="143"/>
      <c r="M624" s="143"/>
      <c r="N624" s="143"/>
      <c r="O624" s="143"/>
      <c r="P624" s="143"/>
      <c r="Q624" s="143"/>
      <c r="R624" s="143"/>
      <c r="S624" s="143"/>
      <c r="T624" s="143"/>
      <c r="U624" s="143"/>
      <c r="V624" s="143"/>
      <c r="W624" s="143"/>
      <c r="X624" s="143"/>
      <c r="Y624" s="143"/>
      <c r="Z624" s="143"/>
    </row>
    <row r="625">
      <c r="A625" s="143"/>
      <c r="B625" s="143"/>
      <c r="C625" s="143"/>
      <c r="D625" s="143"/>
      <c r="E625" s="143"/>
      <c r="F625" s="143"/>
      <c r="G625" s="143"/>
      <c r="H625" s="143"/>
      <c r="I625" s="143"/>
      <c r="J625" s="143"/>
      <c r="K625" s="143"/>
      <c r="L625" s="143"/>
      <c r="M625" s="143"/>
      <c r="N625" s="143"/>
      <c r="O625" s="143"/>
      <c r="P625" s="143"/>
      <c r="Q625" s="143"/>
      <c r="R625" s="143"/>
      <c r="S625" s="143"/>
      <c r="T625" s="143"/>
      <c r="U625" s="143"/>
      <c r="V625" s="143"/>
      <c r="W625" s="143"/>
      <c r="X625" s="143"/>
      <c r="Y625" s="143"/>
      <c r="Z625" s="143"/>
    </row>
    <row r="626">
      <c r="A626" s="143"/>
      <c r="B626" s="143"/>
      <c r="C626" s="143"/>
      <c r="D626" s="143"/>
      <c r="E626" s="143"/>
      <c r="F626" s="143"/>
      <c r="G626" s="143"/>
      <c r="H626" s="143"/>
      <c r="I626" s="143"/>
      <c r="J626" s="143"/>
      <c r="K626" s="143"/>
      <c r="L626" s="143"/>
      <c r="M626" s="143"/>
      <c r="N626" s="143"/>
      <c r="O626" s="143"/>
      <c r="P626" s="143"/>
      <c r="Q626" s="143"/>
      <c r="R626" s="143"/>
      <c r="S626" s="143"/>
      <c r="T626" s="143"/>
      <c r="U626" s="143"/>
      <c r="V626" s="143"/>
      <c r="W626" s="143"/>
      <c r="X626" s="143"/>
      <c r="Y626" s="143"/>
      <c r="Z626" s="143"/>
    </row>
    <row r="627">
      <c r="A627" s="143"/>
      <c r="B627" s="143"/>
      <c r="C627" s="143"/>
      <c r="D627" s="143"/>
      <c r="E627" s="143"/>
      <c r="F627" s="143"/>
      <c r="G627" s="143"/>
      <c r="H627" s="143"/>
      <c r="I627" s="143"/>
      <c r="J627" s="143"/>
      <c r="K627" s="143"/>
      <c r="L627" s="143"/>
      <c r="M627" s="143"/>
      <c r="N627" s="143"/>
      <c r="O627" s="143"/>
      <c r="P627" s="143"/>
      <c r="Q627" s="143"/>
      <c r="R627" s="143"/>
      <c r="S627" s="143"/>
      <c r="T627" s="143"/>
      <c r="U627" s="143"/>
      <c r="V627" s="143"/>
      <c r="W627" s="143"/>
      <c r="X627" s="143"/>
      <c r="Y627" s="143"/>
      <c r="Z627" s="143"/>
    </row>
    <row r="628">
      <c r="A628" s="143"/>
      <c r="B628" s="143"/>
      <c r="C628" s="143"/>
      <c r="D628" s="143"/>
      <c r="E628" s="143"/>
      <c r="F628" s="143"/>
      <c r="G628" s="143"/>
      <c r="H628" s="143"/>
      <c r="I628" s="143"/>
      <c r="J628" s="143"/>
      <c r="K628" s="143"/>
      <c r="L628" s="143"/>
      <c r="M628" s="143"/>
      <c r="N628" s="143"/>
      <c r="O628" s="143"/>
      <c r="P628" s="143"/>
      <c r="Q628" s="143"/>
      <c r="R628" s="143"/>
      <c r="S628" s="143"/>
      <c r="T628" s="143"/>
      <c r="U628" s="143"/>
      <c r="V628" s="143"/>
      <c r="W628" s="143"/>
      <c r="X628" s="143"/>
      <c r="Y628" s="143"/>
      <c r="Z628" s="143"/>
    </row>
    <row r="629">
      <c r="A629" s="143"/>
      <c r="B629" s="143"/>
      <c r="C629" s="143"/>
      <c r="D629" s="143"/>
      <c r="E629" s="143"/>
      <c r="F629" s="143"/>
      <c r="G629" s="143"/>
      <c r="H629" s="143"/>
      <c r="I629" s="143"/>
      <c r="J629" s="143"/>
      <c r="K629" s="143"/>
      <c r="L629" s="143"/>
      <c r="M629" s="143"/>
      <c r="N629" s="143"/>
      <c r="O629" s="143"/>
      <c r="P629" s="143"/>
      <c r="Q629" s="143"/>
      <c r="R629" s="143"/>
      <c r="S629" s="143"/>
      <c r="T629" s="143"/>
      <c r="U629" s="143"/>
      <c r="V629" s="143"/>
      <c r="W629" s="143"/>
      <c r="X629" s="143"/>
      <c r="Y629" s="143"/>
      <c r="Z629" s="143"/>
    </row>
    <row r="630">
      <c r="A630" s="143"/>
      <c r="B630" s="143"/>
      <c r="C630" s="143"/>
      <c r="D630" s="143"/>
      <c r="E630" s="143"/>
      <c r="F630" s="143"/>
      <c r="G630" s="143"/>
      <c r="H630" s="143"/>
      <c r="I630" s="143"/>
      <c r="J630" s="143"/>
      <c r="K630" s="143"/>
      <c r="L630" s="143"/>
      <c r="M630" s="143"/>
      <c r="N630" s="143"/>
      <c r="O630" s="143"/>
      <c r="P630" s="143"/>
      <c r="Q630" s="143"/>
      <c r="R630" s="143"/>
      <c r="S630" s="143"/>
      <c r="T630" s="143"/>
      <c r="U630" s="143"/>
      <c r="V630" s="143"/>
      <c r="W630" s="143"/>
      <c r="X630" s="143"/>
      <c r="Y630" s="143"/>
      <c r="Z630" s="143"/>
    </row>
    <row r="631">
      <c r="A631" s="143"/>
      <c r="B631" s="143"/>
      <c r="C631" s="143"/>
      <c r="D631" s="143"/>
      <c r="E631" s="143"/>
      <c r="F631" s="143"/>
      <c r="G631" s="143"/>
      <c r="H631" s="143"/>
      <c r="I631" s="143"/>
      <c r="J631" s="143"/>
      <c r="K631" s="143"/>
      <c r="L631" s="143"/>
      <c r="M631" s="143"/>
      <c r="N631" s="143"/>
      <c r="O631" s="143"/>
      <c r="P631" s="143"/>
      <c r="Q631" s="143"/>
      <c r="R631" s="143"/>
      <c r="S631" s="143"/>
      <c r="T631" s="143"/>
      <c r="U631" s="143"/>
      <c r="V631" s="143"/>
      <c r="W631" s="143"/>
      <c r="X631" s="143"/>
      <c r="Y631" s="143"/>
      <c r="Z631" s="143"/>
    </row>
    <row r="632">
      <c r="A632" s="143"/>
      <c r="B632" s="143"/>
      <c r="C632" s="143"/>
      <c r="D632" s="143"/>
      <c r="E632" s="143"/>
      <c r="F632" s="143"/>
      <c r="G632" s="143"/>
      <c r="H632" s="143"/>
      <c r="I632" s="143"/>
      <c r="J632" s="143"/>
      <c r="K632" s="143"/>
      <c r="L632" s="143"/>
      <c r="M632" s="143"/>
      <c r="N632" s="143"/>
      <c r="O632" s="143"/>
      <c r="P632" s="143"/>
      <c r="Q632" s="143"/>
      <c r="R632" s="143"/>
      <c r="S632" s="143"/>
      <c r="T632" s="143"/>
      <c r="U632" s="143"/>
      <c r="V632" s="143"/>
      <c r="W632" s="143"/>
      <c r="X632" s="143"/>
      <c r="Y632" s="143"/>
      <c r="Z632" s="143"/>
    </row>
    <row r="633">
      <c r="A633" s="143"/>
      <c r="B633" s="143"/>
      <c r="C633" s="143"/>
      <c r="D633" s="143"/>
      <c r="E633" s="143"/>
      <c r="F633" s="143"/>
      <c r="G633" s="143"/>
      <c r="H633" s="143"/>
      <c r="I633" s="143"/>
      <c r="J633" s="143"/>
      <c r="K633" s="143"/>
      <c r="L633" s="143"/>
      <c r="M633" s="143"/>
      <c r="N633" s="143"/>
      <c r="O633" s="143"/>
      <c r="P633" s="143"/>
      <c r="Q633" s="143"/>
      <c r="R633" s="143"/>
      <c r="S633" s="143"/>
      <c r="T633" s="143"/>
      <c r="U633" s="143"/>
      <c r="V633" s="143"/>
      <c r="W633" s="143"/>
      <c r="X633" s="143"/>
      <c r="Y633" s="143"/>
      <c r="Z633" s="143"/>
    </row>
    <row r="634">
      <c r="A634" s="143"/>
      <c r="B634" s="143"/>
      <c r="C634" s="143"/>
      <c r="D634" s="143"/>
      <c r="E634" s="143"/>
      <c r="F634" s="143"/>
      <c r="G634" s="143"/>
      <c r="H634" s="143"/>
      <c r="I634" s="143"/>
      <c r="J634" s="143"/>
      <c r="K634" s="143"/>
      <c r="L634" s="143"/>
      <c r="M634" s="143"/>
      <c r="N634" s="143"/>
      <c r="O634" s="143"/>
      <c r="P634" s="143"/>
      <c r="Q634" s="143"/>
      <c r="R634" s="143"/>
      <c r="S634" s="143"/>
      <c r="T634" s="143"/>
      <c r="U634" s="143"/>
      <c r="V634" s="143"/>
      <c r="W634" s="143"/>
      <c r="X634" s="143"/>
      <c r="Y634" s="143"/>
      <c r="Z634" s="143"/>
    </row>
    <row r="635">
      <c r="A635" s="143"/>
      <c r="B635" s="143"/>
      <c r="C635" s="143"/>
      <c r="D635" s="143"/>
      <c r="E635" s="143"/>
      <c r="F635" s="143"/>
      <c r="G635" s="143"/>
      <c r="H635" s="143"/>
      <c r="I635" s="143"/>
      <c r="J635" s="143"/>
      <c r="K635" s="143"/>
      <c r="L635" s="143"/>
      <c r="M635" s="143"/>
      <c r="N635" s="143"/>
      <c r="O635" s="143"/>
      <c r="P635" s="143"/>
      <c r="Q635" s="143"/>
      <c r="R635" s="143"/>
      <c r="S635" s="143"/>
      <c r="T635" s="143"/>
      <c r="U635" s="143"/>
      <c r="V635" s="143"/>
      <c r="W635" s="143"/>
      <c r="X635" s="143"/>
      <c r="Y635" s="143"/>
      <c r="Z635" s="143"/>
    </row>
    <row r="636">
      <c r="A636" s="143"/>
      <c r="B636" s="143"/>
      <c r="C636" s="143"/>
      <c r="D636" s="143"/>
      <c r="E636" s="143"/>
      <c r="F636" s="143"/>
      <c r="G636" s="143"/>
      <c r="H636" s="143"/>
      <c r="I636" s="143"/>
      <c r="J636" s="143"/>
      <c r="K636" s="143"/>
      <c r="L636" s="143"/>
      <c r="M636" s="143"/>
      <c r="N636" s="143"/>
      <c r="O636" s="143"/>
      <c r="P636" s="143"/>
      <c r="Q636" s="143"/>
      <c r="R636" s="143"/>
      <c r="S636" s="143"/>
      <c r="T636" s="143"/>
      <c r="U636" s="143"/>
      <c r="V636" s="143"/>
      <c r="W636" s="143"/>
      <c r="X636" s="143"/>
      <c r="Y636" s="143"/>
      <c r="Z636" s="143"/>
    </row>
    <row r="637">
      <c r="A637" s="143"/>
      <c r="B637" s="143"/>
      <c r="C637" s="143"/>
      <c r="D637" s="143"/>
      <c r="E637" s="143"/>
      <c r="F637" s="143"/>
      <c r="G637" s="143"/>
      <c r="H637" s="143"/>
      <c r="I637" s="143"/>
      <c r="J637" s="143"/>
      <c r="K637" s="143"/>
      <c r="L637" s="143"/>
      <c r="M637" s="143"/>
      <c r="N637" s="143"/>
      <c r="O637" s="143"/>
      <c r="P637" s="143"/>
      <c r="Q637" s="143"/>
      <c r="R637" s="143"/>
      <c r="S637" s="143"/>
      <c r="T637" s="143"/>
      <c r="U637" s="143"/>
      <c r="V637" s="143"/>
      <c r="W637" s="143"/>
      <c r="X637" s="143"/>
      <c r="Y637" s="143"/>
      <c r="Z637" s="143"/>
    </row>
    <row r="638">
      <c r="A638" s="143"/>
      <c r="B638" s="143"/>
      <c r="C638" s="143"/>
      <c r="D638" s="143"/>
      <c r="E638" s="143"/>
      <c r="F638" s="143"/>
      <c r="G638" s="143"/>
      <c r="H638" s="143"/>
      <c r="I638" s="143"/>
      <c r="J638" s="143"/>
      <c r="K638" s="143"/>
      <c r="L638" s="143"/>
      <c r="M638" s="143"/>
      <c r="N638" s="143"/>
      <c r="O638" s="143"/>
      <c r="P638" s="143"/>
      <c r="Q638" s="143"/>
      <c r="R638" s="143"/>
      <c r="S638" s="143"/>
      <c r="T638" s="143"/>
      <c r="U638" s="143"/>
      <c r="V638" s="143"/>
      <c r="W638" s="143"/>
      <c r="X638" s="143"/>
      <c r="Y638" s="143"/>
      <c r="Z638" s="143"/>
    </row>
    <row r="639">
      <c r="A639" s="143"/>
      <c r="B639" s="143"/>
      <c r="C639" s="143"/>
      <c r="D639" s="143"/>
      <c r="E639" s="143"/>
      <c r="F639" s="143"/>
      <c r="G639" s="143"/>
      <c r="H639" s="143"/>
      <c r="I639" s="143"/>
      <c r="J639" s="143"/>
      <c r="K639" s="143"/>
      <c r="L639" s="143"/>
      <c r="M639" s="143"/>
      <c r="N639" s="143"/>
      <c r="O639" s="143"/>
      <c r="P639" s="143"/>
      <c r="Q639" s="143"/>
      <c r="R639" s="143"/>
      <c r="S639" s="143"/>
      <c r="T639" s="143"/>
      <c r="U639" s="143"/>
      <c r="V639" s="143"/>
      <c r="W639" s="143"/>
      <c r="X639" s="143"/>
      <c r="Y639" s="143"/>
      <c r="Z639" s="143"/>
    </row>
    <row r="640">
      <c r="A640" s="143"/>
      <c r="B640" s="143"/>
      <c r="C640" s="143"/>
      <c r="D640" s="143"/>
      <c r="E640" s="143"/>
      <c r="F640" s="143"/>
      <c r="G640" s="143"/>
      <c r="H640" s="143"/>
      <c r="I640" s="143"/>
      <c r="J640" s="143"/>
      <c r="K640" s="143"/>
      <c r="L640" s="143"/>
      <c r="M640" s="143"/>
      <c r="N640" s="143"/>
      <c r="O640" s="143"/>
      <c r="P640" s="143"/>
      <c r="Q640" s="143"/>
      <c r="R640" s="143"/>
      <c r="S640" s="143"/>
      <c r="T640" s="143"/>
      <c r="U640" s="143"/>
      <c r="V640" s="143"/>
      <c r="W640" s="143"/>
      <c r="X640" s="143"/>
      <c r="Y640" s="143"/>
      <c r="Z640" s="143"/>
    </row>
    <row r="641">
      <c r="A641" s="143"/>
      <c r="B641" s="143"/>
      <c r="C641" s="143"/>
      <c r="D641" s="143"/>
      <c r="E641" s="143"/>
      <c r="F641" s="143"/>
      <c r="G641" s="143"/>
      <c r="H641" s="143"/>
      <c r="I641" s="143"/>
      <c r="J641" s="143"/>
      <c r="K641" s="143"/>
      <c r="L641" s="143"/>
      <c r="M641" s="143"/>
      <c r="N641" s="143"/>
      <c r="O641" s="143"/>
      <c r="P641" s="143"/>
      <c r="Q641" s="143"/>
      <c r="R641" s="143"/>
      <c r="S641" s="143"/>
      <c r="T641" s="143"/>
      <c r="U641" s="143"/>
      <c r="V641" s="143"/>
      <c r="W641" s="143"/>
      <c r="X641" s="143"/>
      <c r="Y641" s="143"/>
      <c r="Z641" s="143"/>
    </row>
    <row r="642">
      <c r="A642" s="143"/>
      <c r="B642" s="143"/>
      <c r="C642" s="143"/>
      <c r="D642" s="143"/>
      <c r="E642" s="143"/>
      <c r="F642" s="143"/>
      <c r="G642" s="143"/>
      <c r="H642" s="143"/>
      <c r="I642" s="143"/>
      <c r="J642" s="143"/>
      <c r="K642" s="143"/>
      <c r="L642" s="143"/>
      <c r="M642" s="143"/>
      <c r="N642" s="143"/>
      <c r="O642" s="143"/>
      <c r="P642" s="143"/>
      <c r="Q642" s="143"/>
      <c r="R642" s="143"/>
      <c r="S642" s="143"/>
      <c r="T642" s="143"/>
      <c r="U642" s="143"/>
      <c r="V642" s="143"/>
      <c r="W642" s="143"/>
      <c r="X642" s="143"/>
      <c r="Y642" s="143"/>
      <c r="Z642" s="143"/>
    </row>
    <row r="643">
      <c r="A643" s="143"/>
      <c r="B643" s="143"/>
      <c r="C643" s="143"/>
      <c r="D643" s="143"/>
      <c r="E643" s="143"/>
      <c r="F643" s="143"/>
      <c r="G643" s="143"/>
      <c r="H643" s="143"/>
      <c r="I643" s="143"/>
      <c r="J643" s="143"/>
      <c r="K643" s="143"/>
      <c r="L643" s="143"/>
      <c r="M643" s="143"/>
      <c r="N643" s="143"/>
      <c r="O643" s="143"/>
      <c r="P643" s="143"/>
      <c r="Q643" s="143"/>
      <c r="R643" s="143"/>
      <c r="S643" s="143"/>
      <c r="T643" s="143"/>
      <c r="U643" s="143"/>
      <c r="V643" s="143"/>
      <c r="W643" s="143"/>
      <c r="X643" s="143"/>
      <c r="Y643" s="143"/>
      <c r="Z643" s="143"/>
    </row>
    <row r="644">
      <c r="A644" s="143"/>
      <c r="B644" s="143"/>
      <c r="C644" s="143"/>
      <c r="D644" s="143"/>
      <c r="E644" s="143"/>
      <c r="F644" s="143"/>
      <c r="G644" s="143"/>
      <c r="H644" s="143"/>
      <c r="I644" s="143"/>
      <c r="J644" s="143"/>
      <c r="K644" s="143"/>
      <c r="L644" s="143"/>
      <c r="M644" s="143"/>
      <c r="N644" s="143"/>
      <c r="O644" s="143"/>
      <c r="P644" s="143"/>
      <c r="Q644" s="143"/>
      <c r="R644" s="143"/>
      <c r="S644" s="143"/>
      <c r="T644" s="143"/>
      <c r="U644" s="143"/>
      <c r="V644" s="143"/>
      <c r="W644" s="143"/>
      <c r="X644" s="143"/>
      <c r="Y644" s="143"/>
      <c r="Z644" s="143"/>
    </row>
    <row r="645">
      <c r="A645" s="143"/>
      <c r="B645" s="143"/>
      <c r="C645" s="143"/>
      <c r="D645" s="143"/>
      <c r="E645" s="143"/>
      <c r="F645" s="143"/>
      <c r="G645" s="143"/>
      <c r="H645" s="143"/>
      <c r="I645" s="143"/>
      <c r="J645" s="143"/>
      <c r="K645" s="143"/>
      <c r="L645" s="143"/>
      <c r="M645" s="143"/>
      <c r="N645" s="143"/>
      <c r="O645" s="143"/>
      <c r="P645" s="143"/>
      <c r="Q645" s="143"/>
      <c r="R645" s="143"/>
      <c r="S645" s="143"/>
      <c r="T645" s="143"/>
      <c r="U645" s="143"/>
      <c r="V645" s="143"/>
      <c r="W645" s="143"/>
      <c r="X645" s="143"/>
      <c r="Y645" s="143"/>
      <c r="Z645" s="143"/>
    </row>
    <row r="646">
      <c r="A646" s="143"/>
      <c r="B646" s="143"/>
      <c r="C646" s="143"/>
      <c r="D646" s="143"/>
      <c r="E646" s="143"/>
      <c r="F646" s="143"/>
      <c r="G646" s="143"/>
      <c r="H646" s="143"/>
      <c r="I646" s="143"/>
      <c r="J646" s="143"/>
      <c r="K646" s="143"/>
      <c r="L646" s="143"/>
      <c r="M646" s="143"/>
      <c r="N646" s="143"/>
      <c r="O646" s="143"/>
      <c r="P646" s="143"/>
      <c r="Q646" s="143"/>
      <c r="R646" s="143"/>
      <c r="S646" s="143"/>
      <c r="T646" s="143"/>
      <c r="U646" s="143"/>
      <c r="V646" s="143"/>
      <c r="W646" s="143"/>
      <c r="X646" s="143"/>
      <c r="Y646" s="143"/>
      <c r="Z646" s="143"/>
    </row>
    <row r="647">
      <c r="A647" s="143"/>
      <c r="B647" s="143"/>
      <c r="C647" s="143"/>
      <c r="D647" s="143"/>
      <c r="E647" s="143"/>
      <c r="F647" s="143"/>
      <c r="G647" s="143"/>
      <c r="H647" s="143"/>
      <c r="I647" s="143"/>
      <c r="J647" s="143"/>
      <c r="K647" s="143"/>
      <c r="L647" s="143"/>
      <c r="M647" s="143"/>
      <c r="N647" s="143"/>
      <c r="O647" s="143"/>
      <c r="P647" s="143"/>
      <c r="Q647" s="143"/>
      <c r="R647" s="143"/>
      <c r="S647" s="143"/>
      <c r="T647" s="143"/>
      <c r="U647" s="143"/>
      <c r="V647" s="143"/>
      <c r="W647" s="143"/>
      <c r="X647" s="143"/>
      <c r="Y647" s="143"/>
      <c r="Z647" s="143"/>
    </row>
    <row r="648">
      <c r="A648" s="143"/>
      <c r="B648" s="143"/>
      <c r="C648" s="143"/>
      <c r="D648" s="143"/>
      <c r="E648" s="143"/>
      <c r="F648" s="143"/>
      <c r="G648" s="143"/>
      <c r="H648" s="143"/>
      <c r="I648" s="143"/>
      <c r="J648" s="143"/>
      <c r="K648" s="143"/>
      <c r="L648" s="143"/>
      <c r="M648" s="143"/>
      <c r="N648" s="143"/>
      <c r="O648" s="143"/>
      <c r="P648" s="143"/>
      <c r="Q648" s="143"/>
      <c r="R648" s="143"/>
      <c r="S648" s="143"/>
      <c r="T648" s="143"/>
      <c r="U648" s="143"/>
      <c r="V648" s="143"/>
      <c r="W648" s="143"/>
      <c r="X648" s="143"/>
      <c r="Y648" s="143"/>
      <c r="Z648" s="143"/>
    </row>
    <row r="649">
      <c r="A649" s="143"/>
      <c r="B649" s="143"/>
      <c r="C649" s="143"/>
      <c r="D649" s="143"/>
      <c r="E649" s="143"/>
      <c r="F649" s="143"/>
      <c r="G649" s="143"/>
      <c r="H649" s="143"/>
      <c r="I649" s="143"/>
      <c r="J649" s="143"/>
      <c r="K649" s="143"/>
      <c r="L649" s="143"/>
      <c r="M649" s="143"/>
      <c r="N649" s="143"/>
      <c r="O649" s="143"/>
      <c r="P649" s="143"/>
      <c r="Q649" s="143"/>
      <c r="R649" s="143"/>
      <c r="S649" s="143"/>
      <c r="T649" s="143"/>
      <c r="U649" s="143"/>
      <c r="V649" s="143"/>
      <c r="W649" s="143"/>
      <c r="X649" s="143"/>
      <c r="Y649" s="143"/>
      <c r="Z649" s="143"/>
    </row>
    <row r="650">
      <c r="A650" s="143"/>
      <c r="B650" s="143"/>
      <c r="C650" s="143"/>
      <c r="D650" s="143"/>
      <c r="E650" s="143"/>
      <c r="F650" s="143"/>
      <c r="G650" s="143"/>
      <c r="H650" s="143"/>
      <c r="I650" s="143"/>
      <c r="J650" s="143"/>
      <c r="K650" s="143"/>
      <c r="L650" s="143"/>
      <c r="M650" s="143"/>
      <c r="N650" s="143"/>
      <c r="O650" s="143"/>
      <c r="P650" s="143"/>
      <c r="Q650" s="143"/>
      <c r="R650" s="143"/>
      <c r="S650" s="143"/>
      <c r="T650" s="143"/>
      <c r="U650" s="143"/>
      <c r="V650" s="143"/>
      <c r="W650" s="143"/>
      <c r="X650" s="143"/>
      <c r="Y650" s="143"/>
      <c r="Z650" s="143"/>
    </row>
    <row r="651">
      <c r="A651" s="143"/>
      <c r="B651" s="143"/>
      <c r="C651" s="143"/>
      <c r="D651" s="143"/>
      <c r="E651" s="143"/>
      <c r="F651" s="143"/>
      <c r="G651" s="143"/>
      <c r="H651" s="143"/>
      <c r="I651" s="143"/>
      <c r="J651" s="143"/>
      <c r="K651" s="143"/>
      <c r="L651" s="143"/>
      <c r="M651" s="143"/>
      <c r="N651" s="143"/>
      <c r="O651" s="143"/>
      <c r="P651" s="143"/>
      <c r="Q651" s="143"/>
      <c r="R651" s="143"/>
      <c r="S651" s="143"/>
      <c r="T651" s="143"/>
      <c r="U651" s="143"/>
      <c r="V651" s="143"/>
      <c r="W651" s="143"/>
      <c r="X651" s="143"/>
      <c r="Y651" s="143"/>
      <c r="Z651" s="143"/>
    </row>
    <row r="652">
      <c r="A652" s="143"/>
      <c r="B652" s="143"/>
      <c r="C652" s="143"/>
      <c r="D652" s="143"/>
      <c r="E652" s="143"/>
      <c r="F652" s="143"/>
      <c r="G652" s="143"/>
      <c r="H652" s="143"/>
      <c r="I652" s="143"/>
      <c r="J652" s="143"/>
      <c r="K652" s="143"/>
      <c r="L652" s="143"/>
      <c r="M652" s="143"/>
      <c r="N652" s="143"/>
      <c r="O652" s="143"/>
      <c r="P652" s="143"/>
      <c r="Q652" s="143"/>
      <c r="R652" s="143"/>
      <c r="S652" s="143"/>
      <c r="T652" s="143"/>
      <c r="U652" s="143"/>
      <c r="V652" s="143"/>
      <c r="W652" s="143"/>
      <c r="X652" s="143"/>
      <c r="Y652" s="143"/>
      <c r="Z652" s="143"/>
    </row>
    <row r="653">
      <c r="A653" s="143"/>
      <c r="B653" s="143"/>
      <c r="C653" s="143"/>
      <c r="D653" s="143"/>
      <c r="E653" s="143"/>
      <c r="F653" s="143"/>
      <c r="G653" s="143"/>
      <c r="H653" s="143"/>
      <c r="I653" s="143"/>
      <c r="J653" s="143"/>
      <c r="K653" s="143"/>
      <c r="L653" s="143"/>
      <c r="M653" s="143"/>
      <c r="N653" s="143"/>
      <c r="O653" s="143"/>
      <c r="P653" s="143"/>
      <c r="Q653" s="143"/>
      <c r="R653" s="143"/>
      <c r="S653" s="143"/>
      <c r="T653" s="143"/>
      <c r="U653" s="143"/>
      <c r="V653" s="143"/>
      <c r="W653" s="143"/>
      <c r="X653" s="143"/>
      <c r="Y653" s="143"/>
      <c r="Z653" s="143"/>
    </row>
    <row r="654">
      <c r="A654" s="143"/>
      <c r="B654" s="143"/>
      <c r="C654" s="143"/>
      <c r="D654" s="143"/>
      <c r="E654" s="143"/>
      <c r="F654" s="143"/>
      <c r="G654" s="143"/>
      <c r="H654" s="143"/>
      <c r="I654" s="143"/>
      <c r="J654" s="143"/>
      <c r="K654" s="143"/>
      <c r="L654" s="143"/>
      <c r="M654" s="143"/>
      <c r="N654" s="143"/>
      <c r="O654" s="143"/>
      <c r="P654" s="143"/>
      <c r="Q654" s="143"/>
      <c r="R654" s="143"/>
      <c r="S654" s="143"/>
      <c r="T654" s="143"/>
      <c r="U654" s="143"/>
      <c r="V654" s="143"/>
      <c r="W654" s="143"/>
      <c r="X654" s="143"/>
      <c r="Y654" s="143"/>
      <c r="Z654" s="143"/>
    </row>
    <row r="655">
      <c r="A655" s="143"/>
      <c r="B655" s="143"/>
      <c r="C655" s="143"/>
      <c r="D655" s="143"/>
      <c r="E655" s="143"/>
      <c r="F655" s="143"/>
      <c r="G655" s="143"/>
      <c r="H655" s="143"/>
      <c r="I655" s="143"/>
      <c r="J655" s="143"/>
      <c r="K655" s="143"/>
      <c r="L655" s="143"/>
      <c r="M655" s="143"/>
      <c r="N655" s="143"/>
      <c r="O655" s="143"/>
      <c r="P655" s="143"/>
      <c r="Q655" s="143"/>
      <c r="R655" s="143"/>
      <c r="S655" s="143"/>
      <c r="T655" s="143"/>
      <c r="U655" s="143"/>
      <c r="V655" s="143"/>
      <c r="W655" s="143"/>
      <c r="X655" s="143"/>
      <c r="Y655" s="143"/>
      <c r="Z655" s="143"/>
    </row>
    <row r="656">
      <c r="A656" s="143"/>
      <c r="B656" s="143"/>
      <c r="C656" s="143"/>
      <c r="D656" s="143"/>
      <c r="E656" s="143"/>
      <c r="F656" s="143"/>
      <c r="G656" s="143"/>
      <c r="H656" s="143"/>
      <c r="I656" s="143"/>
      <c r="J656" s="143"/>
      <c r="K656" s="143"/>
      <c r="L656" s="143"/>
      <c r="M656" s="143"/>
      <c r="N656" s="143"/>
      <c r="O656" s="143"/>
      <c r="P656" s="143"/>
      <c r="Q656" s="143"/>
      <c r="R656" s="143"/>
      <c r="S656" s="143"/>
      <c r="T656" s="143"/>
      <c r="U656" s="143"/>
      <c r="V656" s="143"/>
      <c r="W656" s="143"/>
      <c r="X656" s="143"/>
      <c r="Y656" s="143"/>
      <c r="Z656" s="143"/>
    </row>
    <row r="657">
      <c r="A657" s="143"/>
      <c r="B657" s="143"/>
      <c r="C657" s="143"/>
      <c r="D657" s="143"/>
      <c r="E657" s="143"/>
      <c r="F657" s="143"/>
      <c r="G657" s="143"/>
      <c r="H657" s="143"/>
      <c r="I657" s="143"/>
      <c r="J657" s="143"/>
      <c r="K657" s="143"/>
      <c r="L657" s="143"/>
      <c r="M657" s="143"/>
      <c r="N657" s="143"/>
      <c r="O657" s="143"/>
      <c r="P657" s="143"/>
      <c r="Q657" s="143"/>
      <c r="R657" s="143"/>
      <c r="S657" s="143"/>
      <c r="T657" s="143"/>
      <c r="U657" s="143"/>
      <c r="V657" s="143"/>
      <c r="W657" s="143"/>
      <c r="X657" s="143"/>
      <c r="Y657" s="143"/>
      <c r="Z657" s="143"/>
    </row>
    <row r="658">
      <c r="A658" s="143"/>
      <c r="B658" s="143"/>
      <c r="C658" s="143"/>
      <c r="D658" s="143"/>
      <c r="E658" s="143"/>
      <c r="F658" s="143"/>
      <c r="G658" s="143"/>
      <c r="H658" s="143"/>
      <c r="I658" s="143"/>
      <c r="J658" s="143"/>
      <c r="K658" s="143"/>
      <c r="L658" s="143"/>
      <c r="M658" s="143"/>
      <c r="N658" s="143"/>
      <c r="O658" s="143"/>
      <c r="P658" s="143"/>
      <c r="Q658" s="143"/>
      <c r="R658" s="143"/>
      <c r="S658" s="143"/>
      <c r="T658" s="143"/>
      <c r="U658" s="143"/>
      <c r="V658" s="143"/>
      <c r="W658" s="143"/>
      <c r="X658" s="143"/>
      <c r="Y658" s="143"/>
      <c r="Z658" s="143"/>
    </row>
    <row r="659">
      <c r="A659" s="143"/>
      <c r="B659" s="143"/>
      <c r="C659" s="143"/>
      <c r="D659" s="143"/>
      <c r="E659" s="143"/>
      <c r="F659" s="143"/>
      <c r="G659" s="143"/>
      <c r="H659" s="143"/>
      <c r="I659" s="143"/>
      <c r="J659" s="143"/>
      <c r="K659" s="143"/>
      <c r="L659" s="143"/>
      <c r="M659" s="143"/>
      <c r="N659" s="143"/>
      <c r="O659" s="143"/>
      <c r="P659" s="143"/>
      <c r="Q659" s="143"/>
      <c r="R659" s="143"/>
      <c r="S659" s="143"/>
      <c r="T659" s="143"/>
      <c r="U659" s="143"/>
      <c r="V659" s="143"/>
      <c r="W659" s="143"/>
      <c r="X659" s="143"/>
      <c r="Y659" s="143"/>
      <c r="Z659" s="143"/>
    </row>
    <row r="660">
      <c r="A660" s="143"/>
      <c r="B660" s="143"/>
      <c r="C660" s="143"/>
      <c r="D660" s="143"/>
      <c r="E660" s="143"/>
      <c r="F660" s="143"/>
      <c r="G660" s="143"/>
      <c r="H660" s="143"/>
      <c r="I660" s="143"/>
      <c r="J660" s="143"/>
      <c r="K660" s="143"/>
      <c r="L660" s="143"/>
      <c r="M660" s="143"/>
      <c r="N660" s="143"/>
      <c r="O660" s="143"/>
      <c r="P660" s="143"/>
      <c r="Q660" s="143"/>
      <c r="R660" s="143"/>
      <c r="S660" s="143"/>
      <c r="T660" s="143"/>
      <c r="U660" s="143"/>
      <c r="V660" s="143"/>
      <c r="W660" s="143"/>
      <c r="X660" s="143"/>
      <c r="Y660" s="143"/>
      <c r="Z660" s="143"/>
    </row>
    <row r="661">
      <c r="A661" s="143"/>
      <c r="B661" s="143"/>
      <c r="C661" s="143"/>
      <c r="D661" s="143"/>
      <c r="E661" s="143"/>
      <c r="F661" s="143"/>
      <c r="G661" s="143"/>
      <c r="H661" s="143"/>
      <c r="I661" s="143"/>
      <c r="J661" s="143"/>
      <c r="K661" s="143"/>
      <c r="L661" s="143"/>
      <c r="M661" s="143"/>
      <c r="N661" s="143"/>
      <c r="O661" s="143"/>
      <c r="P661" s="143"/>
      <c r="Q661" s="143"/>
      <c r="R661" s="143"/>
      <c r="S661" s="143"/>
      <c r="T661" s="143"/>
      <c r="U661" s="143"/>
      <c r="V661" s="143"/>
      <c r="W661" s="143"/>
      <c r="X661" s="143"/>
      <c r="Y661" s="143"/>
      <c r="Z661" s="143"/>
    </row>
    <row r="662">
      <c r="A662" s="143"/>
      <c r="B662" s="143"/>
      <c r="C662" s="143"/>
      <c r="D662" s="143"/>
      <c r="E662" s="143"/>
      <c r="F662" s="143"/>
      <c r="G662" s="143"/>
      <c r="H662" s="143"/>
      <c r="I662" s="143"/>
      <c r="J662" s="143"/>
      <c r="K662" s="143"/>
      <c r="L662" s="143"/>
      <c r="M662" s="143"/>
      <c r="N662" s="143"/>
      <c r="O662" s="143"/>
      <c r="P662" s="143"/>
      <c r="Q662" s="143"/>
      <c r="R662" s="143"/>
      <c r="S662" s="143"/>
      <c r="T662" s="143"/>
      <c r="U662" s="143"/>
      <c r="V662" s="143"/>
      <c r="W662" s="143"/>
      <c r="X662" s="143"/>
      <c r="Y662" s="143"/>
      <c r="Z662" s="143"/>
    </row>
    <row r="663">
      <c r="A663" s="143"/>
      <c r="B663" s="143"/>
      <c r="C663" s="143"/>
      <c r="D663" s="143"/>
      <c r="E663" s="143"/>
      <c r="F663" s="143"/>
      <c r="G663" s="143"/>
      <c r="H663" s="143"/>
      <c r="I663" s="143"/>
      <c r="J663" s="143"/>
      <c r="K663" s="143"/>
      <c r="L663" s="143"/>
      <c r="M663" s="143"/>
      <c r="N663" s="143"/>
      <c r="O663" s="143"/>
      <c r="P663" s="143"/>
      <c r="Q663" s="143"/>
      <c r="R663" s="143"/>
      <c r="S663" s="143"/>
      <c r="T663" s="143"/>
      <c r="U663" s="143"/>
      <c r="V663" s="143"/>
      <c r="W663" s="143"/>
      <c r="X663" s="143"/>
      <c r="Y663" s="143"/>
      <c r="Z663" s="143"/>
    </row>
    <row r="664">
      <c r="A664" s="143"/>
      <c r="B664" s="143"/>
      <c r="C664" s="143"/>
      <c r="D664" s="143"/>
      <c r="E664" s="143"/>
      <c r="F664" s="143"/>
      <c r="G664" s="143"/>
      <c r="H664" s="143"/>
      <c r="I664" s="143"/>
      <c r="J664" s="143"/>
      <c r="K664" s="143"/>
      <c r="L664" s="143"/>
      <c r="M664" s="143"/>
      <c r="N664" s="143"/>
      <c r="O664" s="143"/>
      <c r="P664" s="143"/>
      <c r="Q664" s="143"/>
      <c r="R664" s="143"/>
      <c r="S664" s="143"/>
      <c r="T664" s="143"/>
      <c r="U664" s="143"/>
      <c r="V664" s="143"/>
      <c r="W664" s="143"/>
      <c r="X664" s="143"/>
      <c r="Y664" s="143"/>
      <c r="Z664" s="143"/>
    </row>
    <row r="665">
      <c r="A665" s="143"/>
      <c r="B665" s="143"/>
      <c r="C665" s="143"/>
      <c r="D665" s="143"/>
      <c r="E665" s="143"/>
      <c r="F665" s="143"/>
      <c r="G665" s="143"/>
      <c r="H665" s="143"/>
      <c r="I665" s="143"/>
      <c r="J665" s="143"/>
      <c r="K665" s="143"/>
      <c r="L665" s="143"/>
      <c r="M665" s="143"/>
      <c r="N665" s="143"/>
      <c r="O665" s="143"/>
      <c r="P665" s="143"/>
      <c r="Q665" s="143"/>
      <c r="R665" s="143"/>
      <c r="S665" s="143"/>
      <c r="T665" s="143"/>
      <c r="U665" s="143"/>
      <c r="V665" s="143"/>
      <c r="W665" s="143"/>
      <c r="X665" s="143"/>
      <c r="Y665" s="143"/>
      <c r="Z665" s="143"/>
    </row>
    <row r="666">
      <c r="A666" s="143"/>
      <c r="B666" s="143"/>
      <c r="C666" s="143"/>
      <c r="D666" s="143"/>
      <c r="E666" s="143"/>
      <c r="F666" s="143"/>
      <c r="G666" s="143"/>
      <c r="H666" s="143"/>
      <c r="I666" s="143"/>
      <c r="J666" s="143"/>
      <c r="K666" s="143"/>
      <c r="L666" s="143"/>
      <c r="M666" s="143"/>
      <c r="N666" s="143"/>
      <c r="O666" s="143"/>
      <c r="P666" s="143"/>
      <c r="Q666" s="143"/>
      <c r="R666" s="143"/>
      <c r="S666" s="143"/>
      <c r="T666" s="143"/>
      <c r="U666" s="143"/>
      <c r="V666" s="143"/>
      <c r="W666" s="143"/>
      <c r="X666" s="143"/>
      <c r="Y666" s="143"/>
      <c r="Z666" s="143"/>
    </row>
    <row r="667">
      <c r="A667" s="143"/>
      <c r="B667" s="143"/>
      <c r="C667" s="143"/>
      <c r="D667" s="143"/>
      <c r="E667" s="143"/>
      <c r="F667" s="143"/>
      <c r="G667" s="143"/>
      <c r="H667" s="143"/>
      <c r="I667" s="143"/>
      <c r="J667" s="143"/>
      <c r="K667" s="143"/>
      <c r="L667" s="143"/>
      <c r="M667" s="143"/>
      <c r="N667" s="143"/>
      <c r="O667" s="143"/>
      <c r="P667" s="143"/>
      <c r="Q667" s="143"/>
      <c r="R667" s="143"/>
      <c r="S667" s="143"/>
      <c r="T667" s="143"/>
      <c r="U667" s="143"/>
      <c r="V667" s="143"/>
      <c r="W667" s="143"/>
      <c r="X667" s="143"/>
      <c r="Y667" s="143"/>
      <c r="Z667" s="143"/>
    </row>
    <row r="668">
      <c r="A668" s="143"/>
      <c r="B668" s="143"/>
      <c r="C668" s="143"/>
      <c r="D668" s="143"/>
      <c r="E668" s="143"/>
      <c r="F668" s="143"/>
      <c r="G668" s="143"/>
      <c r="H668" s="143"/>
      <c r="I668" s="143"/>
      <c r="J668" s="143"/>
      <c r="K668" s="143"/>
      <c r="L668" s="143"/>
      <c r="M668" s="143"/>
      <c r="N668" s="143"/>
      <c r="O668" s="143"/>
      <c r="P668" s="143"/>
      <c r="Q668" s="143"/>
      <c r="R668" s="143"/>
      <c r="S668" s="143"/>
      <c r="T668" s="143"/>
      <c r="U668" s="143"/>
      <c r="V668" s="143"/>
      <c r="W668" s="143"/>
      <c r="X668" s="143"/>
      <c r="Y668" s="143"/>
      <c r="Z668" s="143"/>
    </row>
    <row r="669">
      <c r="A669" s="143"/>
      <c r="B669" s="143"/>
      <c r="C669" s="143"/>
      <c r="D669" s="143"/>
      <c r="E669" s="143"/>
      <c r="F669" s="143"/>
      <c r="G669" s="143"/>
      <c r="H669" s="143"/>
      <c r="I669" s="143"/>
      <c r="J669" s="143"/>
      <c r="K669" s="143"/>
      <c r="L669" s="143"/>
      <c r="M669" s="143"/>
      <c r="N669" s="143"/>
      <c r="O669" s="143"/>
      <c r="P669" s="143"/>
      <c r="Q669" s="143"/>
      <c r="R669" s="143"/>
      <c r="S669" s="143"/>
      <c r="T669" s="143"/>
      <c r="U669" s="143"/>
      <c r="V669" s="143"/>
      <c r="W669" s="143"/>
      <c r="X669" s="143"/>
      <c r="Y669" s="143"/>
      <c r="Z669" s="143"/>
    </row>
    <row r="670">
      <c r="A670" s="143"/>
      <c r="B670" s="143"/>
      <c r="C670" s="143"/>
      <c r="D670" s="143"/>
      <c r="E670" s="143"/>
      <c r="F670" s="143"/>
      <c r="G670" s="143"/>
      <c r="H670" s="143"/>
      <c r="I670" s="143"/>
      <c r="J670" s="143"/>
      <c r="K670" s="143"/>
      <c r="L670" s="143"/>
      <c r="M670" s="143"/>
      <c r="N670" s="143"/>
      <c r="O670" s="143"/>
      <c r="P670" s="143"/>
      <c r="Q670" s="143"/>
      <c r="R670" s="143"/>
      <c r="S670" s="143"/>
      <c r="T670" s="143"/>
      <c r="U670" s="143"/>
      <c r="V670" s="143"/>
      <c r="W670" s="143"/>
      <c r="X670" s="143"/>
      <c r="Y670" s="143"/>
      <c r="Z670" s="143"/>
    </row>
    <row r="671">
      <c r="A671" s="143"/>
      <c r="B671" s="143"/>
      <c r="C671" s="143"/>
      <c r="D671" s="143"/>
      <c r="E671" s="143"/>
      <c r="F671" s="143"/>
      <c r="G671" s="143"/>
      <c r="H671" s="143"/>
      <c r="I671" s="143"/>
      <c r="J671" s="143"/>
      <c r="K671" s="143"/>
      <c r="L671" s="143"/>
      <c r="M671" s="143"/>
      <c r="N671" s="143"/>
      <c r="O671" s="143"/>
      <c r="P671" s="143"/>
      <c r="Q671" s="143"/>
      <c r="R671" s="143"/>
      <c r="S671" s="143"/>
      <c r="T671" s="143"/>
      <c r="U671" s="143"/>
      <c r="V671" s="143"/>
      <c r="W671" s="143"/>
      <c r="X671" s="143"/>
      <c r="Y671" s="143"/>
      <c r="Z671" s="143"/>
    </row>
    <row r="672">
      <c r="A672" s="143"/>
      <c r="B672" s="143"/>
      <c r="C672" s="143"/>
      <c r="D672" s="143"/>
      <c r="E672" s="143"/>
      <c r="F672" s="143"/>
      <c r="G672" s="143"/>
      <c r="H672" s="143"/>
      <c r="I672" s="143"/>
      <c r="J672" s="143"/>
      <c r="K672" s="143"/>
      <c r="L672" s="143"/>
      <c r="M672" s="143"/>
      <c r="N672" s="143"/>
      <c r="O672" s="143"/>
      <c r="P672" s="143"/>
      <c r="Q672" s="143"/>
      <c r="R672" s="143"/>
      <c r="S672" s="143"/>
      <c r="T672" s="143"/>
      <c r="U672" s="143"/>
      <c r="V672" s="143"/>
      <c r="W672" s="143"/>
      <c r="X672" s="143"/>
      <c r="Y672" s="143"/>
      <c r="Z672" s="143"/>
    </row>
    <row r="673">
      <c r="A673" s="143"/>
      <c r="B673" s="143"/>
      <c r="C673" s="143"/>
      <c r="D673" s="143"/>
      <c r="E673" s="143"/>
      <c r="F673" s="143"/>
      <c r="G673" s="143"/>
      <c r="H673" s="143"/>
      <c r="I673" s="143"/>
      <c r="J673" s="143"/>
      <c r="K673" s="143"/>
      <c r="L673" s="143"/>
      <c r="M673" s="143"/>
      <c r="N673" s="143"/>
      <c r="O673" s="143"/>
      <c r="P673" s="143"/>
      <c r="Q673" s="143"/>
      <c r="R673" s="143"/>
      <c r="S673" s="143"/>
      <c r="T673" s="143"/>
      <c r="U673" s="143"/>
      <c r="V673" s="143"/>
      <c r="W673" s="143"/>
      <c r="X673" s="143"/>
      <c r="Y673" s="143"/>
      <c r="Z673" s="143"/>
    </row>
    <row r="674">
      <c r="A674" s="143"/>
      <c r="B674" s="143"/>
      <c r="C674" s="143"/>
      <c r="D674" s="143"/>
      <c r="E674" s="143"/>
      <c r="F674" s="143"/>
      <c r="G674" s="143"/>
      <c r="H674" s="143"/>
      <c r="I674" s="143"/>
      <c r="J674" s="143"/>
      <c r="K674" s="143"/>
      <c r="L674" s="143"/>
      <c r="M674" s="143"/>
      <c r="N674" s="143"/>
      <c r="O674" s="143"/>
      <c r="P674" s="143"/>
      <c r="Q674" s="143"/>
      <c r="R674" s="143"/>
      <c r="S674" s="143"/>
      <c r="T674" s="143"/>
      <c r="U674" s="143"/>
      <c r="V674" s="143"/>
      <c r="W674" s="143"/>
      <c r="X674" s="143"/>
      <c r="Y674" s="143"/>
      <c r="Z674" s="143"/>
    </row>
    <row r="675">
      <c r="A675" s="143"/>
      <c r="B675" s="143"/>
      <c r="C675" s="143"/>
      <c r="D675" s="143"/>
      <c r="E675" s="143"/>
      <c r="F675" s="143"/>
      <c r="G675" s="143"/>
      <c r="H675" s="143"/>
      <c r="I675" s="143"/>
      <c r="J675" s="143"/>
      <c r="K675" s="143"/>
      <c r="L675" s="143"/>
      <c r="M675" s="143"/>
      <c r="N675" s="143"/>
      <c r="O675" s="143"/>
      <c r="P675" s="143"/>
      <c r="Q675" s="143"/>
      <c r="R675" s="143"/>
      <c r="S675" s="143"/>
      <c r="T675" s="143"/>
      <c r="U675" s="143"/>
      <c r="V675" s="143"/>
      <c r="W675" s="143"/>
      <c r="X675" s="143"/>
      <c r="Y675" s="143"/>
      <c r="Z675" s="143"/>
    </row>
    <row r="676">
      <c r="A676" s="143"/>
      <c r="B676" s="143"/>
      <c r="C676" s="143"/>
      <c r="D676" s="143"/>
      <c r="E676" s="143"/>
      <c r="F676" s="143"/>
      <c r="G676" s="143"/>
      <c r="H676" s="143"/>
      <c r="I676" s="143"/>
      <c r="J676" s="143"/>
      <c r="K676" s="143"/>
      <c r="L676" s="143"/>
      <c r="M676" s="143"/>
      <c r="N676" s="143"/>
      <c r="O676" s="143"/>
      <c r="P676" s="143"/>
      <c r="Q676" s="143"/>
      <c r="R676" s="143"/>
      <c r="S676" s="143"/>
      <c r="T676" s="143"/>
      <c r="U676" s="143"/>
      <c r="V676" s="143"/>
      <c r="W676" s="143"/>
      <c r="X676" s="143"/>
      <c r="Y676" s="143"/>
      <c r="Z676" s="143"/>
    </row>
    <row r="677">
      <c r="A677" s="143"/>
      <c r="B677" s="143"/>
      <c r="C677" s="143"/>
      <c r="D677" s="143"/>
      <c r="E677" s="143"/>
      <c r="F677" s="143"/>
      <c r="G677" s="143"/>
      <c r="H677" s="143"/>
      <c r="I677" s="143"/>
      <c r="J677" s="143"/>
      <c r="K677" s="143"/>
      <c r="L677" s="143"/>
      <c r="M677" s="143"/>
      <c r="N677" s="143"/>
      <c r="O677" s="143"/>
      <c r="P677" s="143"/>
      <c r="Q677" s="143"/>
      <c r="R677" s="143"/>
      <c r="S677" s="143"/>
      <c r="T677" s="143"/>
      <c r="U677" s="143"/>
      <c r="V677" s="143"/>
      <c r="W677" s="143"/>
      <c r="X677" s="143"/>
      <c r="Y677" s="143"/>
      <c r="Z677" s="143"/>
    </row>
    <row r="678">
      <c r="A678" s="143"/>
      <c r="B678" s="143"/>
      <c r="C678" s="143"/>
      <c r="D678" s="143"/>
      <c r="E678" s="143"/>
      <c r="F678" s="143"/>
      <c r="G678" s="143"/>
      <c r="H678" s="143"/>
      <c r="I678" s="143"/>
      <c r="J678" s="143"/>
      <c r="K678" s="143"/>
      <c r="L678" s="143"/>
      <c r="M678" s="143"/>
      <c r="N678" s="143"/>
      <c r="O678" s="143"/>
      <c r="P678" s="143"/>
      <c r="Q678" s="143"/>
      <c r="R678" s="143"/>
      <c r="S678" s="143"/>
      <c r="T678" s="143"/>
      <c r="U678" s="143"/>
      <c r="V678" s="143"/>
      <c r="W678" s="143"/>
      <c r="X678" s="143"/>
      <c r="Y678" s="143"/>
      <c r="Z678" s="143"/>
    </row>
    <row r="679">
      <c r="A679" s="143"/>
      <c r="B679" s="143"/>
      <c r="C679" s="143"/>
      <c r="D679" s="143"/>
      <c r="E679" s="143"/>
      <c r="F679" s="143"/>
      <c r="G679" s="143"/>
      <c r="H679" s="143"/>
      <c r="I679" s="143"/>
      <c r="J679" s="143"/>
      <c r="K679" s="143"/>
      <c r="L679" s="143"/>
      <c r="M679" s="143"/>
      <c r="N679" s="143"/>
      <c r="O679" s="143"/>
      <c r="P679" s="143"/>
      <c r="Q679" s="143"/>
      <c r="R679" s="143"/>
      <c r="S679" s="143"/>
      <c r="T679" s="143"/>
      <c r="U679" s="143"/>
      <c r="V679" s="143"/>
      <c r="W679" s="143"/>
      <c r="X679" s="143"/>
      <c r="Y679" s="143"/>
      <c r="Z679" s="143"/>
    </row>
    <row r="680">
      <c r="A680" s="143"/>
      <c r="B680" s="143"/>
      <c r="C680" s="143"/>
      <c r="D680" s="143"/>
      <c r="E680" s="143"/>
      <c r="F680" s="143"/>
      <c r="G680" s="143"/>
      <c r="H680" s="143"/>
      <c r="I680" s="143"/>
      <c r="J680" s="143"/>
      <c r="K680" s="143"/>
      <c r="L680" s="143"/>
      <c r="M680" s="143"/>
      <c r="N680" s="143"/>
      <c r="O680" s="143"/>
      <c r="P680" s="143"/>
      <c r="Q680" s="143"/>
      <c r="R680" s="143"/>
      <c r="S680" s="143"/>
      <c r="T680" s="143"/>
      <c r="U680" s="143"/>
      <c r="V680" s="143"/>
      <c r="W680" s="143"/>
      <c r="X680" s="143"/>
      <c r="Y680" s="143"/>
      <c r="Z680" s="143"/>
    </row>
    <row r="681">
      <c r="A681" s="143"/>
      <c r="B681" s="143"/>
      <c r="C681" s="143"/>
      <c r="D681" s="143"/>
      <c r="E681" s="143"/>
      <c r="F681" s="143"/>
      <c r="G681" s="143"/>
      <c r="H681" s="143"/>
      <c r="I681" s="143"/>
      <c r="J681" s="143"/>
      <c r="K681" s="143"/>
      <c r="L681" s="143"/>
      <c r="M681" s="143"/>
      <c r="N681" s="143"/>
      <c r="O681" s="143"/>
      <c r="P681" s="143"/>
      <c r="Q681" s="143"/>
      <c r="R681" s="143"/>
      <c r="S681" s="143"/>
      <c r="T681" s="143"/>
      <c r="U681" s="143"/>
      <c r="V681" s="143"/>
      <c r="W681" s="143"/>
      <c r="X681" s="143"/>
      <c r="Y681" s="143"/>
      <c r="Z681" s="143"/>
    </row>
    <row r="682">
      <c r="A682" s="143"/>
      <c r="B682" s="143"/>
      <c r="C682" s="143"/>
      <c r="D682" s="143"/>
      <c r="E682" s="143"/>
      <c r="F682" s="143"/>
      <c r="G682" s="143"/>
      <c r="H682" s="143"/>
      <c r="I682" s="143"/>
      <c r="J682" s="143"/>
      <c r="K682" s="143"/>
      <c r="L682" s="143"/>
      <c r="M682" s="143"/>
      <c r="N682" s="143"/>
      <c r="O682" s="143"/>
      <c r="P682" s="143"/>
      <c r="Q682" s="143"/>
      <c r="R682" s="143"/>
      <c r="S682" s="143"/>
      <c r="T682" s="143"/>
      <c r="U682" s="143"/>
      <c r="V682" s="143"/>
      <c r="W682" s="143"/>
      <c r="X682" s="143"/>
      <c r="Y682" s="143"/>
      <c r="Z682" s="143"/>
    </row>
    <row r="683">
      <c r="A683" s="143"/>
      <c r="B683" s="143"/>
      <c r="C683" s="143"/>
      <c r="D683" s="143"/>
      <c r="E683" s="143"/>
      <c r="F683" s="143"/>
      <c r="G683" s="143"/>
      <c r="H683" s="143"/>
      <c r="I683" s="143"/>
      <c r="J683" s="143"/>
      <c r="K683" s="143"/>
      <c r="L683" s="143"/>
      <c r="M683" s="143"/>
      <c r="N683" s="143"/>
      <c r="O683" s="143"/>
      <c r="P683" s="143"/>
      <c r="Q683" s="143"/>
      <c r="R683" s="143"/>
      <c r="S683" s="143"/>
      <c r="T683" s="143"/>
      <c r="U683" s="143"/>
      <c r="V683" s="143"/>
      <c r="W683" s="143"/>
      <c r="X683" s="143"/>
      <c r="Y683" s="143"/>
      <c r="Z683" s="143"/>
    </row>
    <row r="684">
      <c r="A684" s="143"/>
      <c r="B684" s="143"/>
      <c r="C684" s="143"/>
      <c r="D684" s="143"/>
      <c r="E684" s="143"/>
      <c r="F684" s="143"/>
      <c r="G684" s="143"/>
      <c r="H684" s="143"/>
      <c r="I684" s="143"/>
      <c r="J684" s="143"/>
      <c r="K684" s="143"/>
      <c r="L684" s="143"/>
      <c r="M684" s="143"/>
      <c r="N684" s="143"/>
      <c r="O684" s="143"/>
      <c r="P684" s="143"/>
      <c r="Q684" s="143"/>
      <c r="R684" s="143"/>
      <c r="S684" s="143"/>
      <c r="T684" s="143"/>
      <c r="U684" s="143"/>
      <c r="V684" s="143"/>
      <c r="W684" s="143"/>
      <c r="X684" s="143"/>
      <c r="Y684" s="143"/>
      <c r="Z684" s="143"/>
    </row>
    <row r="685">
      <c r="A685" s="143"/>
      <c r="B685" s="143"/>
      <c r="C685" s="143"/>
      <c r="D685" s="143"/>
      <c r="E685" s="143"/>
      <c r="F685" s="143"/>
      <c r="G685" s="143"/>
      <c r="H685" s="143"/>
      <c r="I685" s="143"/>
      <c r="J685" s="143"/>
      <c r="K685" s="143"/>
      <c r="L685" s="143"/>
      <c r="M685" s="143"/>
      <c r="N685" s="143"/>
      <c r="O685" s="143"/>
      <c r="P685" s="143"/>
      <c r="Q685" s="143"/>
      <c r="R685" s="143"/>
      <c r="S685" s="143"/>
      <c r="T685" s="143"/>
      <c r="U685" s="143"/>
      <c r="V685" s="143"/>
      <c r="W685" s="143"/>
      <c r="X685" s="143"/>
      <c r="Y685" s="143"/>
      <c r="Z685" s="143"/>
    </row>
    <row r="686">
      <c r="A686" s="143"/>
      <c r="B686" s="143"/>
      <c r="C686" s="143"/>
      <c r="D686" s="143"/>
      <c r="E686" s="143"/>
      <c r="F686" s="143"/>
      <c r="G686" s="143"/>
      <c r="H686" s="143"/>
      <c r="I686" s="143"/>
      <c r="J686" s="143"/>
      <c r="K686" s="143"/>
      <c r="L686" s="143"/>
      <c r="M686" s="143"/>
      <c r="N686" s="143"/>
      <c r="O686" s="143"/>
      <c r="P686" s="143"/>
      <c r="Q686" s="143"/>
      <c r="R686" s="143"/>
      <c r="S686" s="143"/>
      <c r="T686" s="143"/>
      <c r="U686" s="143"/>
      <c r="V686" s="143"/>
      <c r="W686" s="143"/>
      <c r="X686" s="143"/>
      <c r="Y686" s="143"/>
      <c r="Z686" s="143"/>
    </row>
    <row r="687">
      <c r="A687" s="143"/>
      <c r="B687" s="143"/>
      <c r="C687" s="143"/>
      <c r="D687" s="143"/>
      <c r="E687" s="143"/>
      <c r="F687" s="143"/>
      <c r="G687" s="143"/>
      <c r="H687" s="143"/>
      <c r="I687" s="143"/>
      <c r="J687" s="143"/>
      <c r="K687" s="143"/>
      <c r="L687" s="143"/>
      <c r="M687" s="143"/>
      <c r="N687" s="143"/>
      <c r="O687" s="143"/>
      <c r="P687" s="143"/>
      <c r="Q687" s="143"/>
      <c r="R687" s="143"/>
      <c r="S687" s="143"/>
      <c r="T687" s="143"/>
      <c r="U687" s="143"/>
      <c r="V687" s="143"/>
      <c r="W687" s="143"/>
      <c r="X687" s="143"/>
      <c r="Y687" s="143"/>
      <c r="Z687" s="143"/>
    </row>
    <row r="688">
      <c r="A688" s="143"/>
      <c r="B688" s="143"/>
      <c r="C688" s="143"/>
      <c r="D688" s="143"/>
      <c r="E688" s="143"/>
      <c r="F688" s="143"/>
      <c r="G688" s="143"/>
      <c r="H688" s="143"/>
      <c r="I688" s="143"/>
      <c r="J688" s="143"/>
      <c r="K688" s="143"/>
      <c r="L688" s="143"/>
      <c r="M688" s="143"/>
      <c r="N688" s="143"/>
      <c r="O688" s="143"/>
      <c r="P688" s="143"/>
      <c r="Q688" s="143"/>
      <c r="R688" s="143"/>
      <c r="S688" s="143"/>
      <c r="T688" s="143"/>
      <c r="U688" s="143"/>
      <c r="V688" s="143"/>
      <c r="W688" s="143"/>
      <c r="X688" s="143"/>
      <c r="Y688" s="143"/>
      <c r="Z688" s="143"/>
    </row>
    <row r="689">
      <c r="A689" s="143"/>
      <c r="B689" s="143"/>
      <c r="C689" s="143"/>
      <c r="D689" s="143"/>
      <c r="E689" s="143"/>
      <c r="F689" s="143"/>
      <c r="G689" s="143"/>
      <c r="H689" s="143"/>
      <c r="I689" s="143"/>
      <c r="J689" s="143"/>
      <c r="K689" s="143"/>
      <c r="L689" s="143"/>
      <c r="M689" s="143"/>
      <c r="N689" s="143"/>
      <c r="O689" s="143"/>
      <c r="P689" s="143"/>
      <c r="Q689" s="143"/>
      <c r="R689" s="143"/>
      <c r="S689" s="143"/>
      <c r="T689" s="143"/>
      <c r="U689" s="143"/>
      <c r="V689" s="143"/>
      <c r="W689" s="143"/>
      <c r="X689" s="143"/>
      <c r="Y689" s="143"/>
      <c r="Z689" s="143"/>
    </row>
    <row r="690">
      <c r="A690" s="143"/>
      <c r="B690" s="143"/>
      <c r="C690" s="143"/>
      <c r="D690" s="143"/>
      <c r="E690" s="143"/>
      <c r="F690" s="143"/>
      <c r="G690" s="143"/>
      <c r="H690" s="143"/>
      <c r="I690" s="143"/>
      <c r="J690" s="143"/>
      <c r="K690" s="143"/>
      <c r="L690" s="143"/>
      <c r="M690" s="143"/>
      <c r="N690" s="143"/>
      <c r="O690" s="143"/>
      <c r="P690" s="143"/>
      <c r="Q690" s="143"/>
      <c r="R690" s="143"/>
      <c r="S690" s="143"/>
      <c r="T690" s="143"/>
      <c r="U690" s="143"/>
      <c r="V690" s="143"/>
      <c r="W690" s="143"/>
      <c r="X690" s="143"/>
      <c r="Y690" s="143"/>
      <c r="Z690" s="143"/>
    </row>
    <row r="691">
      <c r="A691" s="143"/>
      <c r="B691" s="143"/>
      <c r="C691" s="143"/>
      <c r="D691" s="143"/>
      <c r="E691" s="143"/>
      <c r="F691" s="143"/>
      <c r="G691" s="143"/>
      <c r="H691" s="143"/>
      <c r="I691" s="143"/>
      <c r="J691" s="143"/>
      <c r="K691" s="143"/>
      <c r="L691" s="143"/>
      <c r="M691" s="143"/>
      <c r="N691" s="143"/>
      <c r="O691" s="143"/>
      <c r="P691" s="143"/>
      <c r="Q691" s="143"/>
      <c r="R691" s="143"/>
      <c r="S691" s="143"/>
      <c r="T691" s="143"/>
      <c r="U691" s="143"/>
      <c r="V691" s="143"/>
      <c r="W691" s="143"/>
      <c r="X691" s="143"/>
      <c r="Y691" s="143"/>
      <c r="Z691" s="143"/>
    </row>
    <row r="692">
      <c r="A692" s="143"/>
      <c r="B692" s="143"/>
      <c r="C692" s="143"/>
      <c r="D692" s="143"/>
      <c r="E692" s="143"/>
      <c r="F692" s="143"/>
      <c r="G692" s="143"/>
      <c r="H692" s="143"/>
      <c r="I692" s="143"/>
      <c r="J692" s="143"/>
      <c r="K692" s="143"/>
      <c r="L692" s="143"/>
      <c r="M692" s="143"/>
      <c r="N692" s="143"/>
      <c r="O692" s="143"/>
      <c r="P692" s="143"/>
      <c r="Q692" s="143"/>
      <c r="R692" s="143"/>
      <c r="S692" s="143"/>
      <c r="T692" s="143"/>
      <c r="U692" s="143"/>
      <c r="V692" s="143"/>
      <c r="W692" s="143"/>
      <c r="X692" s="143"/>
      <c r="Y692" s="143"/>
      <c r="Z692" s="143"/>
    </row>
    <row r="693">
      <c r="A693" s="143"/>
      <c r="B693" s="143"/>
      <c r="C693" s="143"/>
      <c r="D693" s="143"/>
      <c r="E693" s="143"/>
      <c r="F693" s="143"/>
      <c r="G693" s="143"/>
      <c r="H693" s="143"/>
      <c r="I693" s="143"/>
      <c r="J693" s="143"/>
      <c r="K693" s="143"/>
      <c r="L693" s="143"/>
      <c r="M693" s="143"/>
      <c r="N693" s="143"/>
      <c r="O693" s="143"/>
      <c r="P693" s="143"/>
      <c r="Q693" s="143"/>
      <c r="R693" s="143"/>
      <c r="S693" s="143"/>
      <c r="T693" s="143"/>
      <c r="U693" s="143"/>
      <c r="V693" s="143"/>
      <c r="W693" s="143"/>
      <c r="X693" s="143"/>
      <c r="Y693" s="143"/>
      <c r="Z693" s="143"/>
    </row>
    <row r="694">
      <c r="A694" s="143"/>
      <c r="B694" s="143"/>
      <c r="C694" s="143"/>
      <c r="D694" s="143"/>
      <c r="E694" s="143"/>
      <c r="F694" s="143"/>
      <c r="G694" s="143"/>
      <c r="H694" s="143"/>
      <c r="I694" s="143"/>
      <c r="J694" s="143"/>
      <c r="K694" s="143"/>
      <c r="L694" s="143"/>
      <c r="M694" s="143"/>
      <c r="N694" s="143"/>
      <c r="O694" s="143"/>
      <c r="P694" s="143"/>
      <c r="Q694" s="143"/>
      <c r="R694" s="143"/>
      <c r="S694" s="143"/>
      <c r="T694" s="143"/>
      <c r="U694" s="143"/>
      <c r="V694" s="143"/>
      <c r="W694" s="143"/>
      <c r="X694" s="143"/>
      <c r="Y694" s="143"/>
      <c r="Z694" s="143"/>
    </row>
    <row r="695">
      <c r="A695" s="143"/>
      <c r="B695" s="143"/>
      <c r="C695" s="143"/>
      <c r="D695" s="143"/>
      <c r="E695" s="143"/>
      <c r="F695" s="143"/>
      <c r="G695" s="143"/>
      <c r="H695" s="143"/>
      <c r="I695" s="143"/>
      <c r="J695" s="143"/>
      <c r="K695" s="143"/>
      <c r="L695" s="143"/>
      <c r="M695" s="143"/>
      <c r="N695" s="143"/>
      <c r="O695" s="143"/>
      <c r="P695" s="143"/>
      <c r="Q695" s="143"/>
      <c r="R695" s="143"/>
      <c r="S695" s="143"/>
      <c r="T695" s="143"/>
      <c r="U695" s="143"/>
      <c r="V695" s="143"/>
      <c r="W695" s="143"/>
      <c r="X695" s="143"/>
      <c r="Y695" s="143"/>
      <c r="Z695" s="143"/>
    </row>
    <row r="696">
      <c r="A696" s="143"/>
      <c r="B696" s="143"/>
      <c r="C696" s="143"/>
      <c r="D696" s="143"/>
      <c r="E696" s="143"/>
      <c r="F696" s="143"/>
      <c r="G696" s="143"/>
      <c r="H696" s="143"/>
      <c r="I696" s="143"/>
      <c r="J696" s="143"/>
      <c r="K696" s="143"/>
      <c r="L696" s="143"/>
      <c r="M696" s="143"/>
      <c r="N696" s="143"/>
      <c r="O696" s="143"/>
      <c r="P696" s="143"/>
      <c r="Q696" s="143"/>
      <c r="R696" s="143"/>
      <c r="S696" s="143"/>
      <c r="T696" s="143"/>
      <c r="U696" s="143"/>
      <c r="V696" s="143"/>
      <c r="W696" s="143"/>
      <c r="X696" s="143"/>
      <c r="Y696" s="143"/>
      <c r="Z696" s="143"/>
    </row>
    <row r="697">
      <c r="A697" s="143"/>
      <c r="B697" s="143"/>
      <c r="C697" s="143"/>
      <c r="D697" s="143"/>
      <c r="E697" s="143"/>
      <c r="F697" s="143"/>
      <c r="G697" s="143"/>
      <c r="H697" s="143"/>
      <c r="I697" s="143"/>
      <c r="J697" s="143"/>
      <c r="K697" s="143"/>
      <c r="L697" s="143"/>
      <c r="M697" s="143"/>
      <c r="N697" s="143"/>
      <c r="O697" s="143"/>
      <c r="P697" s="143"/>
      <c r="Q697" s="143"/>
      <c r="R697" s="143"/>
      <c r="S697" s="143"/>
      <c r="T697" s="143"/>
      <c r="U697" s="143"/>
      <c r="V697" s="143"/>
      <c r="W697" s="143"/>
      <c r="X697" s="143"/>
      <c r="Y697" s="143"/>
      <c r="Z697" s="143"/>
    </row>
    <row r="698">
      <c r="A698" s="143"/>
      <c r="B698" s="143"/>
      <c r="C698" s="143"/>
      <c r="D698" s="143"/>
      <c r="E698" s="143"/>
      <c r="F698" s="143"/>
      <c r="G698" s="143"/>
      <c r="H698" s="143"/>
      <c r="I698" s="143"/>
      <c r="J698" s="143"/>
      <c r="K698" s="143"/>
      <c r="L698" s="143"/>
      <c r="M698" s="143"/>
      <c r="N698" s="143"/>
      <c r="O698" s="143"/>
      <c r="P698" s="143"/>
      <c r="Q698" s="143"/>
      <c r="R698" s="143"/>
      <c r="S698" s="143"/>
      <c r="T698" s="143"/>
      <c r="U698" s="143"/>
      <c r="V698" s="143"/>
      <c r="W698" s="143"/>
      <c r="X698" s="143"/>
      <c r="Y698" s="143"/>
      <c r="Z698" s="143"/>
    </row>
    <row r="699">
      <c r="A699" s="143"/>
      <c r="B699" s="143"/>
      <c r="C699" s="143"/>
      <c r="D699" s="143"/>
      <c r="E699" s="143"/>
      <c r="F699" s="143"/>
      <c r="G699" s="143"/>
      <c r="H699" s="143"/>
      <c r="I699" s="143"/>
      <c r="J699" s="143"/>
      <c r="K699" s="143"/>
      <c r="L699" s="143"/>
      <c r="M699" s="143"/>
      <c r="N699" s="143"/>
      <c r="O699" s="143"/>
      <c r="P699" s="143"/>
      <c r="Q699" s="143"/>
      <c r="R699" s="143"/>
      <c r="S699" s="143"/>
      <c r="T699" s="143"/>
      <c r="U699" s="143"/>
      <c r="V699" s="143"/>
      <c r="W699" s="143"/>
      <c r="X699" s="143"/>
      <c r="Y699" s="143"/>
      <c r="Z699" s="143"/>
    </row>
    <row r="700">
      <c r="A700" s="143"/>
      <c r="B700" s="143"/>
      <c r="C700" s="143"/>
      <c r="D700" s="143"/>
      <c r="E700" s="143"/>
      <c r="F700" s="143"/>
      <c r="G700" s="143"/>
      <c r="H700" s="143"/>
      <c r="I700" s="143"/>
      <c r="J700" s="143"/>
      <c r="K700" s="143"/>
      <c r="L700" s="143"/>
      <c r="M700" s="143"/>
      <c r="N700" s="143"/>
      <c r="O700" s="143"/>
      <c r="P700" s="143"/>
      <c r="Q700" s="143"/>
      <c r="R700" s="143"/>
      <c r="S700" s="143"/>
      <c r="T700" s="143"/>
      <c r="U700" s="143"/>
      <c r="V700" s="143"/>
      <c r="W700" s="143"/>
      <c r="X700" s="143"/>
      <c r="Y700" s="143"/>
      <c r="Z700" s="143"/>
    </row>
    <row r="701">
      <c r="A701" s="143"/>
      <c r="B701" s="143"/>
      <c r="C701" s="143"/>
      <c r="D701" s="143"/>
      <c r="E701" s="143"/>
      <c r="F701" s="143"/>
      <c r="G701" s="143"/>
      <c r="H701" s="143"/>
      <c r="I701" s="143"/>
      <c r="J701" s="143"/>
      <c r="K701" s="143"/>
      <c r="L701" s="143"/>
      <c r="M701" s="143"/>
      <c r="N701" s="143"/>
      <c r="O701" s="143"/>
      <c r="P701" s="143"/>
      <c r="Q701" s="143"/>
      <c r="R701" s="143"/>
      <c r="S701" s="143"/>
      <c r="T701" s="143"/>
      <c r="U701" s="143"/>
      <c r="V701" s="143"/>
      <c r="W701" s="143"/>
      <c r="X701" s="143"/>
      <c r="Y701" s="143"/>
      <c r="Z701" s="143"/>
    </row>
    <row r="702">
      <c r="A702" s="143"/>
      <c r="B702" s="143"/>
      <c r="C702" s="143"/>
      <c r="D702" s="143"/>
      <c r="E702" s="143"/>
      <c r="F702" s="143"/>
      <c r="G702" s="143"/>
      <c r="H702" s="143"/>
      <c r="I702" s="143"/>
      <c r="J702" s="143"/>
      <c r="K702" s="143"/>
      <c r="L702" s="143"/>
      <c r="M702" s="143"/>
      <c r="N702" s="143"/>
      <c r="O702" s="143"/>
      <c r="P702" s="143"/>
      <c r="Q702" s="143"/>
      <c r="R702" s="143"/>
      <c r="S702" s="143"/>
      <c r="T702" s="143"/>
      <c r="U702" s="143"/>
      <c r="V702" s="143"/>
      <c r="W702" s="143"/>
      <c r="X702" s="143"/>
      <c r="Y702" s="143"/>
      <c r="Z702" s="143"/>
    </row>
    <row r="703">
      <c r="A703" s="143"/>
      <c r="B703" s="143"/>
      <c r="C703" s="143"/>
      <c r="D703" s="143"/>
      <c r="E703" s="143"/>
      <c r="F703" s="143"/>
      <c r="G703" s="143"/>
      <c r="H703" s="143"/>
      <c r="I703" s="143"/>
      <c r="J703" s="143"/>
      <c r="K703" s="143"/>
      <c r="L703" s="143"/>
      <c r="M703" s="143"/>
      <c r="N703" s="143"/>
      <c r="O703" s="143"/>
      <c r="P703" s="143"/>
      <c r="Q703" s="143"/>
      <c r="R703" s="143"/>
      <c r="S703" s="143"/>
      <c r="T703" s="143"/>
      <c r="U703" s="143"/>
      <c r="V703" s="143"/>
      <c r="W703" s="143"/>
      <c r="X703" s="143"/>
      <c r="Y703" s="143"/>
      <c r="Z703" s="143"/>
    </row>
    <row r="704">
      <c r="A704" s="143"/>
      <c r="B704" s="143"/>
      <c r="C704" s="143"/>
      <c r="D704" s="143"/>
      <c r="E704" s="143"/>
      <c r="F704" s="143"/>
      <c r="G704" s="143"/>
      <c r="H704" s="143"/>
      <c r="I704" s="143"/>
      <c r="J704" s="143"/>
      <c r="K704" s="143"/>
      <c r="L704" s="143"/>
      <c r="M704" s="143"/>
      <c r="N704" s="143"/>
      <c r="O704" s="143"/>
      <c r="P704" s="143"/>
      <c r="Q704" s="143"/>
      <c r="R704" s="143"/>
      <c r="S704" s="143"/>
      <c r="T704" s="143"/>
      <c r="U704" s="143"/>
      <c r="V704" s="143"/>
      <c r="W704" s="143"/>
      <c r="X704" s="143"/>
      <c r="Y704" s="143"/>
      <c r="Z704" s="143"/>
    </row>
    <row r="705">
      <c r="A705" s="143"/>
      <c r="B705" s="143"/>
      <c r="C705" s="143"/>
      <c r="D705" s="143"/>
      <c r="E705" s="143"/>
      <c r="F705" s="143"/>
      <c r="G705" s="143"/>
      <c r="H705" s="143"/>
      <c r="I705" s="143"/>
      <c r="J705" s="143"/>
      <c r="K705" s="143"/>
      <c r="L705" s="143"/>
      <c r="M705" s="143"/>
      <c r="N705" s="143"/>
      <c r="O705" s="143"/>
      <c r="P705" s="143"/>
      <c r="Q705" s="143"/>
      <c r="R705" s="143"/>
      <c r="S705" s="143"/>
      <c r="T705" s="143"/>
      <c r="U705" s="143"/>
      <c r="V705" s="143"/>
      <c r="W705" s="143"/>
      <c r="X705" s="143"/>
      <c r="Y705" s="143"/>
      <c r="Z705" s="143"/>
    </row>
    <row r="706">
      <c r="A706" s="143"/>
      <c r="B706" s="143"/>
      <c r="C706" s="143"/>
      <c r="D706" s="143"/>
      <c r="E706" s="143"/>
      <c r="F706" s="143"/>
      <c r="G706" s="143"/>
      <c r="H706" s="143"/>
      <c r="I706" s="143"/>
      <c r="J706" s="143"/>
      <c r="K706" s="143"/>
      <c r="L706" s="143"/>
      <c r="M706" s="143"/>
      <c r="N706" s="143"/>
      <c r="O706" s="143"/>
      <c r="P706" s="143"/>
      <c r="Q706" s="143"/>
      <c r="R706" s="143"/>
      <c r="S706" s="143"/>
      <c r="T706" s="143"/>
      <c r="U706" s="143"/>
      <c r="V706" s="143"/>
      <c r="W706" s="143"/>
      <c r="X706" s="143"/>
      <c r="Y706" s="143"/>
      <c r="Z706" s="143"/>
    </row>
    <row r="707">
      <c r="A707" s="143"/>
      <c r="B707" s="143"/>
      <c r="C707" s="143"/>
      <c r="D707" s="143"/>
      <c r="E707" s="143"/>
      <c r="F707" s="143"/>
      <c r="G707" s="143"/>
      <c r="H707" s="143"/>
      <c r="I707" s="143"/>
      <c r="J707" s="143"/>
      <c r="K707" s="143"/>
      <c r="L707" s="143"/>
      <c r="M707" s="143"/>
      <c r="N707" s="143"/>
      <c r="O707" s="143"/>
      <c r="P707" s="143"/>
      <c r="Q707" s="143"/>
      <c r="R707" s="143"/>
      <c r="S707" s="143"/>
      <c r="T707" s="143"/>
      <c r="U707" s="143"/>
      <c r="V707" s="143"/>
      <c r="W707" s="143"/>
      <c r="X707" s="143"/>
      <c r="Y707" s="143"/>
      <c r="Z707" s="143"/>
    </row>
    <row r="708">
      <c r="A708" s="143"/>
      <c r="B708" s="143"/>
      <c r="C708" s="143"/>
      <c r="D708" s="143"/>
      <c r="E708" s="143"/>
      <c r="F708" s="143"/>
      <c r="G708" s="143"/>
      <c r="H708" s="143"/>
      <c r="I708" s="143"/>
      <c r="J708" s="143"/>
      <c r="K708" s="143"/>
      <c r="L708" s="143"/>
      <c r="M708" s="143"/>
      <c r="N708" s="143"/>
      <c r="O708" s="143"/>
      <c r="P708" s="143"/>
      <c r="Q708" s="143"/>
      <c r="R708" s="143"/>
      <c r="S708" s="143"/>
      <c r="T708" s="143"/>
      <c r="U708" s="143"/>
      <c r="V708" s="143"/>
      <c r="W708" s="143"/>
      <c r="X708" s="143"/>
      <c r="Y708" s="143"/>
      <c r="Z708" s="143"/>
    </row>
    <row r="709">
      <c r="A709" s="143"/>
      <c r="B709" s="143"/>
      <c r="C709" s="143"/>
      <c r="D709" s="143"/>
      <c r="E709" s="143"/>
      <c r="F709" s="143"/>
      <c r="G709" s="143"/>
      <c r="H709" s="143"/>
      <c r="I709" s="143"/>
      <c r="J709" s="143"/>
      <c r="K709" s="143"/>
      <c r="L709" s="143"/>
      <c r="M709" s="143"/>
      <c r="N709" s="143"/>
      <c r="O709" s="143"/>
      <c r="P709" s="143"/>
      <c r="Q709" s="143"/>
      <c r="R709" s="143"/>
      <c r="S709" s="143"/>
      <c r="T709" s="143"/>
      <c r="U709" s="143"/>
      <c r="V709" s="143"/>
      <c r="W709" s="143"/>
      <c r="X709" s="143"/>
      <c r="Y709" s="143"/>
      <c r="Z709" s="143"/>
    </row>
    <row r="710">
      <c r="A710" s="143"/>
      <c r="B710" s="143"/>
      <c r="C710" s="143"/>
      <c r="D710" s="143"/>
      <c r="E710" s="143"/>
      <c r="F710" s="143"/>
      <c r="G710" s="143"/>
      <c r="H710" s="143"/>
      <c r="I710" s="143"/>
      <c r="J710" s="143"/>
      <c r="K710" s="143"/>
      <c r="L710" s="143"/>
      <c r="M710" s="143"/>
      <c r="N710" s="143"/>
      <c r="O710" s="143"/>
      <c r="P710" s="143"/>
      <c r="Q710" s="143"/>
      <c r="R710" s="143"/>
      <c r="S710" s="143"/>
      <c r="T710" s="143"/>
      <c r="U710" s="143"/>
      <c r="V710" s="143"/>
      <c r="W710" s="143"/>
      <c r="X710" s="143"/>
      <c r="Y710" s="143"/>
      <c r="Z710" s="143"/>
    </row>
    <row r="711">
      <c r="A711" s="143"/>
      <c r="B711" s="143"/>
      <c r="C711" s="143"/>
      <c r="D711" s="143"/>
      <c r="E711" s="143"/>
      <c r="F711" s="143"/>
      <c r="G711" s="143"/>
      <c r="H711" s="143"/>
      <c r="I711" s="143"/>
      <c r="J711" s="143"/>
      <c r="K711" s="143"/>
      <c r="L711" s="143"/>
      <c r="M711" s="143"/>
      <c r="N711" s="143"/>
      <c r="O711" s="143"/>
      <c r="P711" s="143"/>
      <c r="Q711" s="143"/>
      <c r="R711" s="143"/>
      <c r="S711" s="143"/>
      <c r="T711" s="143"/>
      <c r="U711" s="143"/>
      <c r="V711" s="143"/>
      <c r="W711" s="143"/>
      <c r="X711" s="143"/>
      <c r="Y711" s="143"/>
      <c r="Z711" s="143"/>
    </row>
    <row r="712">
      <c r="A712" s="143"/>
      <c r="B712" s="143"/>
      <c r="C712" s="143"/>
      <c r="D712" s="143"/>
      <c r="E712" s="143"/>
      <c r="F712" s="143"/>
      <c r="G712" s="143"/>
      <c r="H712" s="143"/>
      <c r="I712" s="143"/>
      <c r="J712" s="143"/>
      <c r="K712" s="143"/>
      <c r="L712" s="143"/>
      <c r="M712" s="143"/>
      <c r="N712" s="143"/>
      <c r="O712" s="143"/>
      <c r="P712" s="143"/>
      <c r="Q712" s="143"/>
      <c r="R712" s="143"/>
      <c r="S712" s="143"/>
      <c r="T712" s="143"/>
      <c r="U712" s="143"/>
      <c r="V712" s="143"/>
      <c r="W712" s="143"/>
      <c r="X712" s="143"/>
      <c r="Y712" s="143"/>
      <c r="Z712" s="143"/>
    </row>
    <row r="713">
      <c r="A713" s="143"/>
      <c r="B713" s="143"/>
      <c r="C713" s="143"/>
      <c r="D713" s="143"/>
      <c r="E713" s="143"/>
      <c r="F713" s="143"/>
      <c r="G713" s="143"/>
      <c r="H713" s="143"/>
      <c r="I713" s="143"/>
      <c r="J713" s="143"/>
      <c r="K713" s="143"/>
      <c r="L713" s="143"/>
      <c r="M713" s="143"/>
      <c r="N713" s="143"/>
      <c r="O713" s="143"/>
      <c r="P713" s="143"/>
      <c r="Q713" s="143"/>
      <c r="R713" s="143"/>
      <c r="S713" s="143"/>
      <c r="T713" s="143"/>
      <c r="U713" s="143"/>
      <c r="V713" s="143"/>
      <c r="W713" s="143"/>
      <c r="X713" s="143"/>
      <c r="Y713" s="143"/>
      <c r="Z713" s="143"/>
    </row>
    <row r="714">
      <c r="A714" s="143"/>
      <c r="B714" s="143"/>
      <c r="C714" s="143"/>
      <c r="D714" s="143"/>
      <c r="E714" s="143"/>
      <c r="F714" s="143"/>
      <c r="G714" s="143"/>
      <c r="H714" s="143"/>
      <c r="I714" s="143"/>
      <c r="J714" s="143"/>
      <c r="K714" s="143"/>
      <c r="L714" s="143"/>
      <c r="M714" s="143"/>
      <c r="N714" s="143"/>
      <c r="O714" s="143"/>
      <c r="P714" s="143"/>
      <c r="Q714" s="143"/>
      <c r="R714" s="143"/>
      <c r="S714" s="143"/>
      <c r="T714" s="143"/>
      <c r="U714" s="143"/>
      <c r="V714" s="143"/>
      <c r="W714" s="143"/>
      <c r="X714" s="143"/>
      <c r="Y714" s="143"/>
      <c r="Z714" s="143"/>
    </row>
    <row r="715">
      <c r="A715" s="143"/>
      <c r="B715" s="143"/>
      <c r="C715" s="143"/>
      <c r="D715" s="143"/>
      <c r="E715" s="143"/>
      <c r="F715" s="143"/>
      <c r="G715" s="143"/>
      <c r="H715" s="143"/>
      <c r="I715" s="143"/>
      <c r="J715" s="143"/>
      <c r="K715" s="143"/>
      <c r="L715" s="143"/>
      <c r="M715" s="143"/>
      <c r="N715" s="143"/>
      <c r="O715" s="143"/>
      <c r="P715" s="143"/>
      <c r="Q715" s="143"/>
      <c r="R715" s="143"/>
      <c r="S715" s="143"/>
      <c r="T715" s="143"/>
      <c r="U715" s="143"/>
      <c r="V715" s="143"/>
      <c r="W715" s="143"/>
      <c r="X715" s="143"/>
      <c r="Y715" s="143"/>
      <c r="Z715" s="143"/>
    </row>
    <row r="716">
      <c r="A716" s="143"/>
      <c r="B716" s="143"/>
      <c r="C716" s="143"/>
      <c r="D716" s="143"/>
      <c r="E716" s="143"/>
      <c r="F716" s="143"/>
      <c r="G716" s="143"/>
      <c r="H716" s="143"/>
      <c r="I716" s="143"/>
      <c r="J716" s="143"/>
      <c r="K716" s="143"/>
      <c r="L716" s="143"/>
      <c r="M716" s="143"/>
      <c r="N716" s="143"/>
      <c r="O716" s="143"/>
      <c r="P716" s="143"/>
      <c r="Q716" s="143"/>
      <c r="R716" s="143"/>
      <c r="S716" s="143"/>
      <c r="T716" s="143"/>
      <c r="U716" s="143"/>
      <c r="V716" s="143"/>
      <c r="W716" s="143"/>
      <c r="X716" s="143"/>
      <c r="Y716" s="143"/>
      <c r="Z716" s="143"/>
    </row>
    <row r="717">
      <c r="A717" s="143"/>
      <c r="B717" s="143"/>
      <c r="C717" s="143"/>
      <c r="D717" s="143"/>
      <c r="E717" s="143"/>
      <c r="F717" s="143"/>
      <c r="G717" s="143"/>
      <c r="H717" s="143"/>
      <c r="I717" s="143"/>
      <c r="J717" s="143"/>
      <c r="K717" s="143"/>
      <c r="L717" s="143"/>
      <c r="M717" s="143"/>
      <c r="N717" s="143"/>
      <c r="O717" s="143"/>
      <c r="P717" s="143"/>
      <c r="Q717" s="143"/>
      <c r="R717" s="143"/>
      <c r="S717" s="143"/>
      <c r="T717" s="143"/>
      <c r="U717" s="143"/>
      <c r="V717" s="143"/>
      <c r="W717" s="143"/>
      <c r="X717" s="143"/>
      <c r="Y717" s="143"/>
      <c r="Z717" s="143"/>
    </row>
    <row r="718">
      <c r="A718" s="143"/>
      <c r="B718" s="143"/>
      <c r="C718" s="143"/>
      <c r="D718" s="143"/>
      <c r="E718" s="143"/>
      <c r="F718" s="143"/>
      <c r="G718" s="143"/>
      <c r="H718" s="143"/>
      <c r="I718" s="143"/>
      <c r="J718" s="143"/>
      <c r="K718" s="143"/>
      <c r="L718" s="143"/>
      <c r="M718" s="143"/>
      <c r="N718" s="143"/>
      <c r="O718" s="143"/>
      <c r="P718" s="143"/>
      <c r="Q718" s="143"/>
      <c r="R718" s="143"/>
      <c r="S718" s="143"/>
      <c r="T718" s="143"/>
      <c r="U718" s="143"/>
      <c r="V718" s="143"/>
      <c r="W718" s="143"/>
      <c r="X718" s="143"/>
      <c r="Y718" s="143"/>
      <c r="Z718" s="143"/>
    </row>
    <row r="719">
      <c r="A719" s="143"/>
      <c r="B719" s="143"/>
      <c r="C719" s="143"/>
      <c r="D719" s="143"/>
      <c r="E719" s="143"/>
      <c r="F719" s="143"/>
      <c r="G719" s="143"/>
      <c r="H719" s="143"/>
      <c r="I719" s="143"/>
      <c r="J719" s="143"/>
      <c r="K719" s="143"/>
      <c r="L719" s="143"/>
      <c r="M719" s="143"/>
      <c r="N719" s="143"/>
      <c r="O719" s="143"/>
      <c r="P719" s="143"/>
      <c r="Q719" s="143"/>
      <c r="R719" s="143"/>
      <c r="S719" s="143"/>
      <c r="T719" s="143"/>
      <c r="U719" s="143"/>
      <c r="V719" s="143"/>
      <c r="W719" s="143"/>
      <c r="X719" s="143"/>
      <c r="Y719" s="143"/>
      <c r="Z719" s="143"/>
    </row>
    <row r="720">
      <c r="A720" s="143"/>
      <c r="B720" s="143"/>
      <c r="C720" s="143"/>
      <c r="D720" s="143"/>
      <c r="E720" s="143"/>
      <c r="F720" s="143"/>
      <c r="G720" s="143"/>
      <c r="H720" s="143"/>
      <c r="I720" s="143"/>
      <c r="J720" s="143"/>
      <c r="K720" s="143"/>
      <c r="L720" s="143"/>
      <c r="M720" s="143"/>
      <c r="N720" s="143"/>
      <c r="O720" s="143"/>
      <c r="P720" s="143"/>
      <c r="Q720" s="143"/>
      <c r="R720" s="143"/>
      <c r="S720" s="143"/>
      <c r="T720" s="143"/>
      <c r="U720" s="143"/>
      <c r="V720" s="143"/>
      <c r="W720" s="143"/>
      <c r="X720" s="143"/>
      <c r="Y720" s="143"/>
      <c r="Z720" s="143"/>
    </row>
    <row r="721">
      <c r="A721" s="143"/>
      <c r="B721" s="143"/>
      <c r="C721" s="143"/>
      <c r="D721" s="143"/>
      <c r="E721" s="143"/>
      <c r="F721" s="143"/>
      <c r="G721" s="143"/>
      <c r="H721" s="143"/>
      <c r="I721" s="143"/>
      <c r="J721" s="143"/>
      <c r="K721" s="143"/>
      <c r="L721" s="143"/>
      <c r="M721" s="143"/>
      <c r="N721" s="143"/>
      <c r="O721" s="143"/>
      <c r="P721" s="143"/>
      <c r="Q721" s="143"/>
      <c r="R721" s="143"/>
      <c r="S721" s="143"/>
      <c r="T721" s="143"/>
      <c r="U721" s="143"/>
      <c r="V721" s="143"/>
      <c r="W721" s="143"/>
      <c r="X721" s="143"/>
      <c r="Y721" s="143"/>
      <c r="Z721" s="143"/>
    </row>
    <row r="722">
      <c r="A722" s="143"/>
      <c r="B722" s="143"/>
      <c r="C722" s="143"/>
      <c r="D722" s="143"/>
      <c r="E722" s="143"/>
      <c r="F722" s="143"/>
      <c r="G722" s="143"/>
      <c r="H722" s="143"/>
      <c r="I722" s="143"/>
      <c r="J722" s="143"/>
      <c r="K722" s="143"/>
      <c r="L722" s="143"/>
      <c r="M722" s="143"/>
      <c r="N722" s="143"/>
      <c r="O722" s="143"/>
      <c r="P722" s="143"/>
      <c r="Q722" s="143"/>
      <c r="R722" s="143"/>
      <c r="S722" s="143"/>
      <c r="T722" s="143"/>
      <c r="U722" s="143"/>
      <c r="V722" s="143"/>
      <c r="W722" s="143"/>
      <c r="X722" s="143"/>
      <c r="Y722" s="143"/>
      <c r="Z722" s="143"/>
    </row>
    <row r="723">
      <c r="A723" s="143"/>
      <c r="B723" s="143"/>
      <c r="C723" s="143"/>
      <c r="D723" s="143"/>
      <c r="E723" s="143"/>
      <c r="F723" s="143"/>
      <c r="G723" s="143"/>
      <c r="H723" s="143"/>
      <c r="I723" s="143"/>
      <c r="J723" s="143"/>
      <c r="K723" s="143"/>
      <c r="L723" s="143"/>
      <c r="M723" s="143"/>
      <c r="N723" s="143"/>
      <c r="O723" s="143"/>
      <c r="P723" s="143"/>
      <c r="Q723" s="143"/>
      <c r="R723" s="143"/>
      <c r="S723" s="143"/>
      <c r="T723" s="143"/>
      <c r="U723" s="143"/>
      <c r="V723" s="143"/>
      <c r="W723" s="143"/>
      <c r="X723" s="143"/>
      <c r="Y723" s="143"/>
      <c r="Z723" s="143"/>
    </row>
    <row r="724">
      <c r="A724" s="143"/>
      <c r="B724" s="143"/>
      <c r="C724" s="143"/>
      <c r="D724" s="143"/>
      <c r="E724" s="143"/>
      <c r="F724" s="143"/>
      <c r="G724" s="143"/>
      <c r="H724" s="143"/>
      <c r="I724" s="143"/>
      <c r="J724" s="143"/>
      <c r="K724" s="143"/>
      <c r="L724" s="143"/>
      <c r="M724" s="143"/>
      <c r="N724" s="143"/>
      <c r="O724" s="143"/>
      <c r="P724" s="143"/>
      <c r="Q724" s="143"/>
      <c r="R724" s="143"/>
      <c r="S724" s="143"/>
      <c r="T724" s="143"/>
      <c r="U724" s="143"/>
      <c r="V724" s="143"/>
      <c r="W724" s="143"/>
      <c r="X724" s="143"/>
      <c r="Y724" s="143"/>
      <c r="Z724" s="143"/>
    </row>
    <row r="725">
      <c r="A725" s="143"/>
      <c r="B725" s="143"/>
      <c r="C725" s="143"/>
      <c r="D725" s="143"/>
      <c r="E725" s="143"/>
      <c r="F725" s="143"/>
      <c r="G725" s="143"/>
      <c r="H725" s="143"/>
      <c r="I725" s="143"/>
      <c r="J725" s="143"/>
      <c r="K725" s="143"/>
      <c r="L725" s="143"/>
      <c r="M725" s="143"/>
      <c r="N725" s="143"/>
      <c r="O725" s="143"/>
      <c r="P725" s="143"/>
      <c r="Q725" s="143"/>
      <c r="R725" s="143"/>
      <c r="S725" s="143"/>
      <c r="T725" s="143"/>
      <c r="U725" s="143"/>
      <c r="V725" s="143"/>
      <c r="W725" s="143"/>
      <c r="X725" s="143"/>
      <c r="Y725" s="143"/>
      <c r="Z725" s="143"/>
    </row>
    <row r="726">
      <c r="A726" s="143"/>
      <c r="B726" s="143"/>
      <c r="C726" s="143"/>
      <c r="D726" s="143"/>
      <c r="E726" s="143"/>
      <c r="F726" s="143"/>
      <c r="G726" s="143"/>
      <c r="H726" s="143"/>
      <c r="I726" s="143"/>
      <c r="J726" s="143"/>
      <c r="K726" s="143"/>
      <c r="L726" s="143"/>
      <c r="M726" s="143"/>
      <c r="N726" s="143"/>
      <c r="O726" s="143"/>
      <c r="P726" s="143"/>
      <c r="Q726" s="143"/>
      <c r="R726" s="143"/>
      <c r="S726" s="143"/>
      <c r="T726" s="143"/>
      <c r="U726" s="143"/>
      <c r="V726" s="143"/>
      <c r="W726" s="143"/>
      <c r="X726" s="143"/>
      <c r="Y726" s="143"/>
      <c r="Z726" s="143"/>
    </row>
    <row r="727">
      <c r="A727" s="143"/>
      <c r="B727" s="143"/>
      <c r="C727" s="143"/>
      <c r="D727" s="143"/>
      <c r="E727" s="143"/>
      <c r="F727" s="143"/>
      <c r="G727" s="143"/>
      <c r="H727" s="143"/>
      <c r="I727" s="143"/>
      <c r="J727" s="143"/>
      <c r="K727" s="143"/>
      <c r="L727" s="143"/>
      <c r="M727" s="143"/>
      <c r="N727" s="143"/>
      <c r="O727" s="143"/>
      <c r="P727" s="143"/>
      <c r="Q727" s="143"/>
      <c r="R727" s="143"/>
      <c r="S727" s="143"/>
      <c r="T727" s="143"/>
      <c r="U727" s="143"/>
      <c r="V727" s="143"/>
      <c r="W727" s="143"/>
      <c r="X727" s="143"/>
      <c r="Y727" s="143"/>
      <c r="Z727" s="143"/>
    </row>
    <row r="728">
      <c r="A728" s="143"/>
      <c r="B728" s="143"/>
      <c r="C728" s="143"/>
      <c r="D728" s="143"/>
      <c r="E728" s="143"/>
      <c r="F728" s="143"/>
      <c r="G728" s="143"/>
      <c r="H728" s="143"/>
      <c r="I728" s="143"/>
      <c r="J728" s="143"/>
      <c r="K728" s="143"/>
      <c r="L728" s="143"/>
      <c r="M728" s="143"/>
      <c r="N728" s="143"/>
      <c r="O728" s="143"/>
      <c r="P728" s="143"/>
      <c r="Q728" s="143"/>
      <c r="R728" s="143"/>
      <c r="S728" s="143"/>
      <c r="T728" s="143"/>
      <c r="U728" s="143"/>
      <c r="V728" s="143"/>
      <c r="W728" s="143"/>
      <c r="X728" s="143"/>
      <c r="Y728" s="143"/>
      <c r="Z728" s="143"/>
    </row>
    <row r="729">
      <c r="A729" s="143"/>
      <c r="B729" s="143"/>
      <c r="C729" s="143"/>
      <c r="D729" s="143"/>
      <c r="E729" s="143"/>
      <c r="F729" s="143"/>
      <c r="G729" s="143"/>
      <c r="H729" s="143"/>
      <c r="I729" s="143"/>
      <c r="J729" s="143"/>
      <c r="K729" s="143"/>
      <c r="L729" s="143"/>
      <c r="M729" s="143"/>
      <c r="N729" s="143"/>
      <c r="O729" s="143"/>
      <c r="P729" s="143"/>
      <c r="Q729" s="143"/>
      <c r="R729" s="143"/>
      <c r="S729" s="143"/>
      <c r="T729" s="143"/>
      <c r="U729" s="143"/>
      <c r="V729" s="143"/>
      <c r="W729" s="143"/>
      <c r="X729" s="143"/>
      <c r="Y729" s="143"/>
      <c r="Z729" s="143"/>
    </row>
    <row r="730">
      <c r="A730" s="143"/>
      <c r="B730" s="143"/>
      <c r="C730" s="143"/>
      <c r="D730" s="143"/>
      <c r="E730" s="143"/>
      <c r="F730" s="143"/>
      <c r="G730" s="143"/>
      <c r="H730" s="143"/>
      <c r="I730" s="143"/>
      <c r="J730" s="143"/>
      <c r="K730" s="143"/>
      <c r="L730" s="143"/>
      <c r="M730" s="143"/>
      <c r="N730" s="143"/>
      <c r="O730" s="143"/>
      <c r="P730" s="143"/>
      <c r="Q730" s="143"/>
      <c r="R730" s="143"/>
      <c r="S730" s="143"/>
      <c r="T730" s="143"/>
      <c r="U730" s="143"/>
      <c r="V730" s="143"/>
      <c r="W730" s="143"/>
      <c r="X730" s="143"/>
      <c r="Y730" s="143"/>
      <c r="Z730" s="143"/>
    </row>
    <row r="731">
      <c r="A731" s="143"/>
      <c r="B731" s="143"/>
      <c r="C731" s="143"/>
      <c r="D731" s="143"/>
      <c r="E731" s="143"/>
      <c r="F731" s="143"/>
      <c r="G731" s="143"/>
      <c r="H731" s="143"/>
      <c r="I731" s="143"/>
      <c r="J731" s="143"/>
      <c r="K731" s="143"/>
      <c r="L731" s="143"/>
      <c r="M731" s="143"/>
      <c r="N731" s="143"/>
      <c r="O731" s="143"/>
      <c r="P731" s="143"/>
      <c r="Q731" s="143"/>
      <c r="R731" s="143"/>
      <c r="S731" s="143"/>
      <c r="T731" s="143"/>
      <c r="U731" s="143"/>
      <c r="V731" s="143"/>
      <c r="W731" s="143"/>
      <c r="X731" s="143"/>
      <c r="Y731" s="143"/>
      <c r="Z731" s="143"/>
    </row>
    <row r="732">
      <c r="A732" s="143"/>
      <c r="B732" s="143"/>
      <c r="C732" s="143"/>
      <c r="D732" s="143"/>
      <c r="E732" s="143"/>
      <c r="F732" s="143"/>
      <c r="G732" s="143"/>
      <c r="H732" s="143"/>
      <c r="I732" s="143"/>
      <c r="J732" s="143"/>
      <c r="K732" s="143"/>
      <c r="L732" s="143"/>
      <c r="M732" s="143"/>
      <c r="N732" s="143"/>
      <c r="O732" s="143"/>
      <c r="P732" s="143"/>
      <c r="Q732" s="143"/>
      <c r="R732" s="143"/>
      <c r="S732" s="143"/>
      <c r="T732" s="143"/>
      <c r="U732" s="143"/>
      <c r="V732" s="143"/>
      <c r="W732" s="143"/>
      <c r="X732" s="143"/>
      <c r="Y732" s="143"/>
      <c r="Z732" s="143"/>
    </row>
    <row r="733">
      <c r="A733" s="143"/>
      <c r="B733" s="143"/>
      <c r="C733" s="143"/>
      <c r="D733" s="143"/>
      <c r="E733" s="143"/>
      <c r="F733" s="143"/>
      <c r="G733" s="143"/>
      <c r="H733" s="143"/>
      <c r="I733" s="143"/>
      <c r="J733" s="143"/>
      <c r="K733" s="143"/>
      <c r="L733" s="143"/>
      <c r="M733" s="143"/>
      <c r="N733" s="143"/>
      <c r="O733" s="143"/>
      <c r="P733" s="143"/>
      <c r="Q733" s="143"/>
      <c r="R733" s="143"/>
      <c r="S733" s="143"/>
      <c r="T733" s="143"/>
      <c r="U733" s="143"/>
      <c r="V733" s="143"/>
      <c r="W733" s="143"/>
      <c r="X733" s="143"/>
      <c r="Y733" s="143"/>
      <c r="Z733" s="143"/>
    </row>
    <row r="734">
      <c r="A734" s="143"/>
      <c r="B734" s="143"/>
      <c r="C734" s="143"/>
      <c r="D734" s="143"/>
      <c r="E734" s="143"/>
      <c r="F734" s="143"/>
      <c r="G734" s="143"/>
      <c r="H734" s="143"/>
      <c r="I734" s="143"/>
      <c r="J734" s="143"/>
      <c r="K734" s="143"/>
      <c r="L734" s="143"/>
      <c r="M734" s="143"/>
      <c r="N734" s="143"/>
      <c r="O734" s="143"/>
      <c r="P734" s="143"/>
      <c r="Q734" s="143"/>
      <c r="R734" s="143"/>
      <c r="S734" s="143"/>
      <c r="T734" s="143"/>
      <c r="U734" s="143"/>
      <c r="V734" s="143"/>
      <c r="W734" s="143"/>
      <c r="X734" s="143"/>
      <c r="Y734" s="143"/>
      <c r="Z734" s="143"/>
    </row>
    <row r="735">
      <c r="A735" s="143"/>
      <c r="B735" s="143"/>
      <c r="C735" s="143"/>
      <c r="D735" s="143"/>
      <c r="E735" s="143"/>
      <c r="F735" s="143"/>
      <c r="G735" s="143"/>
      <c r="H735" s="143"/>
      <c r="I735" s="143"/>
      <c r="J735" s="143"/>
      <c r="K735" s="143"/>
      <c r="L735" s="143"/>
      <c r="M735" s="143"/>
      <c r="N735" s="143"/>
      <c r="O735" s="143"/>
      <c r="P735" s="143"/>
      <c r="Q735" s="143"/>
      <c r="R735" s="143"/>
      <c r="S735" s="143"/>
      <c r="T735" s="143"/>
      <c r="U735" s="143"/>
      <c r="V735" s="143"/>
      <c r="W735" s="143"/>
      <c r="X735" s="143"/>
      <c r="Y735" s="143"/>
      <c r="Z735" s="143"/>
    </row>
    <row r="736">
      <c r="A736" s="143"/>
      <c r="B736" s="143"/>
      <c r="C736" s="143"/>
      <c r="D736" s="143"/>
      <c r="E736" s="143"/>
      <c r="F736" s="143"/>
      <c r="G736" s="143"/>
      <c r="H736" s="143"/>
      <c r="I736" s="143"/>
      <c r="J736" s="143"/>
      <c r="K736" s="143"/>
      <c r="L736" s="143"/>
      <c r="M736" s="143"/>
      <c r="N736" s="143"/>
      <c r="O736" s="143"/>
      <c r="P736" s="143"/>
      <c r="Q736" s="143"/>
      <c r="R736" s="143"/>
      <c r="S736" s="143"/>
      <c r="T736" s="143"/>
      <c r="U736" s="143"/>
      <c r="V736" s="143"/>
      <c r="W736" s="143"/>
      <c r="X736" s="143"/>
      <c r="Y736" s="143"/>
      <c r="Z736" s="143"/>
    </row>
    <row r="737">
      <c r="A737" s="143"/>
      <c r="B737" s="143"/>
      <c r="C737" s="143"/>
      <c r="D737" s="143"/>
      <c r="E737" s="143"/>
      <c r="F737" s="143"/>
      <c r="G737" s="143"/>
      <c r="H737" s="143"/>
      <c r="I737" s="143"/>
      <c r="J737" s="143"/>
      <c r="K737" s="143"/>
      <c r="L737" s="143"/>
      <c r="M737" s="143"/>
      <c r="N737" s="143"/>
      <c r="O737" s="143"/>
      <c r="P737" s="143"/>
      <c r="Q737" s="143"/>
      <c r="R737" s="143"/>
      <c r="S737" s="143"/>
      <c r="T737" s="143"/>
      <c r="U737" s="143"/>
      <c r="V737" s="143"/>
      <c r="W737" s="143"/>
      <c r="X737" s="143"/>
      <c r="Y737" s="143"/>
      <c r="Z737" s="143"/>
    </row>
    <row r="738">
      <c r="A738" s="143"/>
      <c r="B738" s="143"/>
      <c r="C738" s="143"/>
      <c r="D738" s="143"/>
      <c r="E738" s="143"/>
      <c r="F738" s="143"/>
      <c r="G738" s="143"/>
      <c r="H738" s="143"/>
      <c r="I738" s="143"/>
      <c r="J738" s="143"/>
      <c r="K738" s="143"/>
      <c r="L738" s="143"/>
      <c r="M738" s="143"/>
      <c r="N738" s="143"/>
      <c r="O738" s="143"/>
      <c r="P738" s="143"/>
      <c r="Q738" s="143"/>
      <c r="R738" s="143"/>
      <c r="S738" s="143"/>
      <c r="T738" s="143"/>
      <c r="U738" s="143"/>
      <c r="V738" s="143"/>
      <c r="W738" s="143"/>
      <c r="X738" s="143"/>
      <c r="Y738" s="143"/>
      <c r="Z738" s="143"/>
    </row>
    <row r="739">
      <c r="A739" s="143"/>
      <c r="B739" s="143"/>
      <c r="C739" s="143"/>
      <c r="D739" s="143"/>
      <c r="E739" s="143"/>
      <c r="F739" s="143"/>
      <c r="G739" s="143"/>
      <c r="H739" s="143"/>
      <c r="I739" s="143"/>
      <c r="J739" s="143"/>
      <c r="K739" s="143"/>
      <c r="L739" s="143"/>
      <c r="M739" s="143"/>
      <c r="N739" s="143"/>
      <c r="O739" s="143"/>
      <c r="P739" s="143"/>
      <c r="Q739" s="143"/>
      <c r="R739" s="143"/>
      <c r="S739" s="143"/>
      <c r="T739" s="143"/>
      <c r="U739" s="143"/>
      <c r="V739" s="143"/>
      <c r="W739" s="143"/>
      <c r="X739" s="143"/>
      <c r="Y739" s="143"/>
      <c r="Z739" s="143"/>
    </row>
    <row r="740">
      <c r="A740" s="143"/>
      <c r="B740" s="143"/>
      <c r="C740" s="143"/>
      <c r="D740" s="143"/>
      <c r="E740" s="143"/>
      <c r="F740" s="143"/>
      <c r="G740" s="143"/>
      <c r="H740" s="143"/>
      <c r="I740" s="143"/>
      <c r="J740" s="143"/>
      <c r="K740" s="143"/>
      <c r="L740" s="143"/>
      <c r="M740" s="143"/>
      <c r="N740" s="143"/>
      <c r="O740" s="143"/>
      <c r="P740" s="143"/>
      <c r="Q740" s="143"/>
      <c r="R740" s="143"/>
      <c r="S740" s="143"/>
      <c r="T740" s="143"/>
      <c r="U740" s="143"/>
      <c r="V740" s="143"/>
      <c r="W740" s="143"/>
      <c r="X740" s="143"/>
      <c r="Y740" s="143"/>
      <c r="Z740" s="143"/>
    </row>
    <row r="741">
      <c r="A741" s="143"/>
      <c r="B741" s="143"/>
      <c r="C741" s="143"/>
      <c r="D741" s="143"/>
      <c r="E741" s="143"/>
      <c r="F741" s="143"/>
      <c r="G741" s="143"/>
      <c r="H741" s="143"/>
      <c r="I741" s="143"/>
      <c r="J741" s="143"/>
      <c r="K741" s="143"/>
      <c r="L741" s="143"/>
      <c r="M741" s="143"/>
      <c r="N741" s="143"/>
      <c r="O741" s="143"/>
      <c r="P741" s="143"/>
      <c r="Q741" s="143"/>
      <c r="R741" s="143"/>
      <c r="S741" s="143"/>
      <c r="T741" s="143"/>
      <c r="U741" s="143"/>
      <c r="V741" s="143"/>
      <c r="W741" s="143"/>
      <c r="X741" s="143"/>
      <c r="Y741" s="143"/>
      <c r="Z741" s="143"/>
    </row>
    <row r="742">
      <c r="A742" s="143"/>
      <c r="B742" s="143"/>
      <c r="C742" s="143"/>
      <c r="D742" s="143"/>
      <c r="E742" s="143"/>
      <c r="F742" s="143"/>
      <c r="G742" s="143"/>
      <c r="H742" s="143"/>
      <c r="I742" s="143"/>
      <c r="J742" s="143"/>
      <c r="K742" s="143"/>
      <c r="L742" s="143"/>
      <c r="M742" s="143"/>
      <c r="N742" s="143"/>
      <c r="O742" s="143"/>
      <c r="P742" s="143"/>
      <c r="Q742" s="143"/>
      <c r="R742" s="143"/>
      <c r="S742" s="143"/>
      <c r="T742" s="143"/>
      <c r="U742" s="143"/>
      <c r="V742" s="143"/>
      <c r="W742" s="143"/>
      <c r="X742" s="143"/>
      <c r="Y742" s="143"/>
      <c r="Z742" s="143"/>
    </row>
    <row r="743">
      <c r="A743" s="143"/>
      <c r="B743" s="143"/>
      <c r="C743" s="143"/>
      <c r="D743" s="143"/>
      <c r="E743" s="143"/>
      <c r="F743" s="143"/>
      <c r="G743" s="143"/>
      <c r="H743" s="143"/>
      <c r="I743" s="143"/>
      <c r="J743" s="143"/>
      <c r="K743" s="143"/>
      <c r="L743" s="143"/>
      <c r="M743" s="143"/>
      <c r="N743" s="143"/>
      <c r="O743" s="143"/>
      <c r="P743" s="143"/>
      <c r="Q743" s="143"/>
      <c r="R743" s="143"/>
      <c r="S743" s="143"/>
      <c r="T743" s="143"/>
      <c r="U743" s="143"/>
      <c r="V743" s="143"/>
      <c r="W743" s="143"/>
      <c r="X743" s="143"/>
      <c r="Y743" s="143"/>
      <c r="Z743" s="143"/>
    </row>
    <row r="744">
      <c r="A744" s="143"/>
      <c r="B744" s="143"/>
      <c r="C744" s="143"/>
      <c r="D744" s="143"/>
      <c r="E744" s="143"/>
      <c r="F744" s="143"/>
      <c r="G744" s="143"/>
      <c r="H744" s="143"/>
      <c r="I744" s="143"/>
      <c r="J744" s="143"/>
      <c r="K744" s="143"/>
      <c r="L744" s="143"/>
      <c r="M744" s="143"/>
      <c r="N744" s="143"/>
      <c r="O744" s="143"/>
      <c r="P744" s="143"/>
      <c r="Q744" s="143"/>
      <c r="R744" s="143"/>
      <c r="S744" s="143"/>
      <c r="T744" s="143"/>
      <c r="U744" s="143"/>
      <c r="V744" s="143"/>
      <c r="W744" s="143"/>
      <c r="X744" s="143"/>
      <c r="Y744" s="143"/>
      <c r="Z744" s="143"/>
    </row>
    <row r="745">
      <c r="A745" s="143"/>
      <c r="B745" s="143"/>
      <c r="C745" s="143"/>
      <c r="D745" s="143"/>
      <c r="E745" s="143"/>
      <c r="F745" s="143"/>
      <c r="G745" s="143"/>
      <c r="H745" s="143"/>
      <c r="I745" s="143"/>
      <c r="J745" s="143"/>
      <c r="K745" s="143"/>
      <c r="L745" s="143"/>
      <c r="M745" s="143"/>
      <c r="N745" s="143"/>
      <c r="O745" s="143"/>
      <c r="P745" s="143"/>
      <c r="Q745" s="143"/>
      <c r="R745" s="143"/>
      <c r="S745" s="143"/>
      <c r="T745" s="143"/>
      <c r="U745" s="143"/>
      <c r="V745" s="143"/>
      <c r="W745" s="143"/>
      <c r="X745" s="143"/>
      <c r="Y745" s="143"/>
      <c r="Z745" s="143"/>
    </row>
    <row r="746">
      <c r="A746" s="143"/>
      <c r="B746" s="143"/>
      <c r="C746" s="143"/>
      <c r="D746" s="143"/>
      <c r="E746" s="143"/>
      <c r="F746" s="143"/>
      <c r="G746" s="143"/>
      <c r="H746" s="143"/>
      <c r="I746" s="143"/>
      <c r="J746" s="143"/>
      <c r="K746" s="143"/>
      <c r="L746" s="143"/>
      <c r="M746" s="143"/>
      <c r="N746" s="143"/>
      <c r="O746" s="143"/>
      <c r="P746" s="143"/>
      <c r="Q746" s="143"/>
      <c r="R746" s="143"/>
      <c r="S746" s="143"/>
      <c r="T746" s="143"/>
      <c r="U746" s="143"/>
      <c r="V746" s="143"/>
      <c r="W746" s="143"/>
      <c r="X746" s="143"/>
      <c r="Y746" s="143"/>
      <c r="Z746" s="143"/>
    </row>
    <row r="747">
      <c r="A747" s="143"/>
      <c r="B747" s="143"/>
      <c r="C747" s="143"/>
      <c r="D747" s="143"/>
      <c r="E747" s="143"/>
      <c r="F747" s="143"/>
      <c r="G747" s="143"/>
      <c r="H747" s="143"/>
      <c r="I747" s="143"/>
      <c r="J747" s="143"/>
      <c r="K747" s="143"/>
      <c r="L747" s="143"/>
      <c r="M747" s="143"/>
      <c r="N747" s="143"/>
      <c r="O747" s="143"/>
      <c r="P747" s="143"/>
      <c r="Q747" s="143"/>
      <c r="R747" s="143"/>
      <c r="S747" s="143"/>
      <c r="T747" s="143"/>
      <c r="U747" s="143"/>
      <c r="V747" s="143"/>
      <c r="W747" s="143"/>
      <c r="X747" s="143"/>
      <c r="Y747" s="143"/>
      <c r="Z747" s="143"/>
    </row>
    <row r="748">
      <c r="A748" s="143"/>
      <c r="B748" s="143"/>
      <c r="C748" s="143"/>
      <c r="D748" s="143"/>
      <c r="E748" s="143"/>
      <c r="F748" s="143"/>
      <c r="G748" s="143"/>
      <c r="H748" s="143"/>
      <c r="I748" s="143"/>
      <c r="J748" s="143"/>
      <c r="K748" s="143"/>
      <c r="L748" s="143"/>
      <c r="M748" s="143"/>
      <c r="N748" s="143"/>
      <c r="O748" s="143"/>
      <c r="P748" s="143"/>
      <c r="Q748" s="143"/>
      <c r="R748" s="143"/>
      <c r="S748" s="143"/>
      <c r="T748" s="143"/>
      <c r="U748" s="143"/>
      <c r="V748" s="143"/>
      <c r="W748" s="143"/>
      <c r="X748" s="143"/>
      <c r="Y748" s="143"/>
      <c r="Z748" s="143"/>
    </row>
    <row r="749">
      <c r="A749" s="143"/>
      <c r="B749" s="143"/>
      <c r="C749" s="143"/>
      <c r="D749" s="143"/>
      <c r="E749" s="143"/>
      <c r="F749" s="143"/>
      <c r="G749" s="143"/>
      <c r="H749" s="143"/>
      <c r="I749" s="143"/>
      <c r="J749" s="143"/>
      <c r="K749" s="143"/>
      <c r="L749" s="143"/>
      <c r="M749" s="143"/>
      <c r="N749" s="143"/>
      <c r="O749" s="143"/>
      <c r="P749" s="143"/>
      <c r="Q749" s="143"/>
      <c r="R749" s="143"/>
      <c r="S749" s="143"/>
      <c r="T749" s="143"/>
      <c r="U749" s="143"/>
      <c r="V749" s="143"/>
      <c r="W749" s="143"/>
      <c r="X749" s="143"/>
      <c r="Y749" s="143"/>
      <c r="Z749" s="143"/>
    </row>
    <row r="750">
      <c r="A750" s="143"/>
      <c r="B750" s="143"/>
      <c r="C750" s="143"/>
      <c r="D750" s="143"/>
      <c r="E750" s="143"/>
      <c r="F750" s="143"/>
      <c r="G750" s="143"/>
      <c r="H750" s="143"/>
      <c r="I750" s="143"/>
      <c r="J750" s="143"/>
      <c r="K750" s="143"/>
      <c r="L750" s="143"/>
      <c r="M750" s="143"/>
      <c r="N750" s="143"/>
      <c r="O750" s="143"/>
      <c r="P750" s="143"/>
      <c r="Q750" s="143"/>
      <c r="R750" s="143"/>
      <c r="S750" s="143"/>
      <c r="T750" s="143"/>
      <c r="U750" s="143"/>
      <c r="V750" s="143"/>
      <c r="W750" s="143"/>
      <c r="X750" s="143"/>
      <c r="Y750" s="143"/>
      <c r="Z750" s="143"/>
    </row>
    <row r="751">
      <c r="A751" s="143"/>
      <c r="B751" s="143"/>
      <c r="C751" s="143"/>
      <c r="D751" s="143"/>
      <c r="E751" s="143"/>
      <c r="F751" s="143"/>
      <c r="G751" s="143"/>
      <c r="H751" s="143"/>
      <c r="I751" s="143"/>
      <c r="J751" s="143"/>
      <c r="K751" s="143"/>
      <c r="L751" s="143"/>
      <c r="M751" s="143"/>
      <c r="N751" s="143"/>
      <c r="O751" s="143"/>
      <c r="P751" s="143"/>
      <c r="Q751" s="143"/>
      <c r="R751" s="143"/>
      <c r="S751" s="143"/>
      <c r="T751" s="143"/>
      <c r="U751" s="143"/>
      <c r="V751" s="143"/>
      <c r="W751" s="143"/>
      <c r="X751" s="143"/>
      <c r="Y751" s="143"/>
      <c r="Z751" s="143"/>
    </row>
    <row r="752">
      <c r="A752" s="143"/>
      <c r="B752" s="143"/>
      <c r="C752" s="143"/>
      <c r="D752" s="143"/>
      <c r="E752" s="143"/>
      <c r="F752" s="143"/>
      <c r="G752" s="143"/>
      <c r="H752" s="143"/>
      <c r="I752" s="143"/>
      <c r="J752" s="143"/>
      <c r="K752" s="143"/>
      <c r="L752" s="143"/>
      <c r="M752" s="143"/>
      <c r="N752" s="143"/>
      <c r="O752" s="143"/>
      <c r="P752" s="143"/>
      <c r="Q752" s="143"/>
      <c r="R752" s="143"/>
      <c r="S752" s="143"/>
      <c r="T752" s="143"/>
      <c r="U752" s="143"/>
      <c r="V752" s="143"/>
      <c r="W752" s="143"/>
      <c r="X752" s="143"/>
      <c r="Y752" s="143"/>
      <c r="Z752" s="143"/>
    </row>
    <row r="753">
      <c r="A753" s="143"/>
      <c r="B753" s="143"/>
      <c r="C753" s="143"/>
      <c r="D753" s="143"/>
      <c r="E753" s="143"/>
      <c r="F753" s="143"/>
      <c r="G753" s="143"/>
      <c r="H753" s="143"/>
      <c r="I753" s="143"/>
      <c r="J753" s="143"/>
      <c r="K753" s="143"/>
      <c r="L753" s="143"/>
      <c r="M753" s="143"/>
      <c r="N753" s="143"/>
      <c r="O753" s="143"/>
      <c r="P753" s="143"/>
      <c r="Q753" s="143"/>
      <c r="R753" s="143"/>
      <c r="S753" s="143"/>
      <c r="T753" s="143"/>
      <c r="U753" s="143"/>
      <c r="V753" s="143"/>
      <c r="W753" s="143"/>
      <c r="X753" s="143"/>
      <c r="Y753" s="143"/>
      <c r="Z753" s="143"/>
    </row>
    <row r="754">
      <c r="A754" s="143"/>
      <c r="B754" s="143"/>
      <c r="C754" s="143"/>
      <c r="D754" s="143"/>
      <c r="E754" s="143"/>
      <c r="F754" s="143"/>
      <c r="G754" s="143"/>
      <c r="H754" s="143"/>
      <c r="I754" s="143"/>
      <c r="J754" s="143"/>
      <c r="K754" s="143"/>
      <c r="L754" s="143"/>
      <c r="M754" s="143"/>
      <c r="N754" s="143"/>
      <c r="O754" s="143"/>
      <c r="P754" s="143"/>
      <c r="Q754" s="143"/>
      <c r="R754" s="143"/>
      <c r="S754" s="143"/>
      <c r="T754" s="143"/>
      <c r="U754" s="143"/>
      <c r="V754" s="143"/>
      <c r="W754" s="143"/>
      <c r="X754" s="143"/>
      <c r="Y754" s="143"/>
      <c r="Z754" s="143"/>
    </row>
    <row r="755">
      <c r="A755" s="143"/>
      <c r="B755" s="143"/>
      <c r="C755" s="143"/>
      <c r="D755" s="143"/>
      <c r="E755" s="143"/>
      <c r="F755" s="143"/>
      <c r="G755" s="143"/>
      <c r="H755" s="143"/>
      <c r="I755" s="143"/>
      <c r="J755" s="143"/>
      <c r="K755" s="143"/>
      <c r="L755" s="143"/>
      <c r="M755" s="143"/>
      <c r="N755" s="143"/>
      <c r="O755" s="143"/>
      <c r="P755" s="143"/>
      <c r="Q755" s="143"/>
      <c r="R755" s="143"/>
      <c r="S755" s="143"/>
      <c r="T755" s="143"/>
      <c r="U755" s="143"/>
      <c r="V755" s="143"/>
      <c r="W755" s="143"/>
      <c r="X755" s="143"/>
      <c r="Y755" s="143"/>
      <c r="Z755" s="143"/>
    </row>
    <row r="756">
      <c r="A756" s="143"/>
      <c r="B756" s="143"/>
      <c r="C756" s="143"/>
      <c r="D756" s="143"/>
      <c r="E756" s="143"/>
      <c r="F756" s="143"/>
      <c r="G756" s="143"/>
      <c r="H756" s="143"/>
      <c r="I756" s="143"/>
      <c r="J756" s="143"/>
      <c r="K756" s="143"/>
      <c r="L756" s="143"/>
      <c r="M756" s="143"/>
      <c r="N756" s="143"/>
      <c r="O756" s="143"/>
      <c r="P756" s="143"/>
      <c r="Q756" s="143"/>
      <c r="R756" s="143"/>
      <c r="S756" s="143"/>
      <c r="T756" s="143"/>
      <c r="U756" s="143"/>
      <c r="V756" s="143"/>
      <c r="W756" s="143"/>
      <c r="X756" s="143"/>
      <c r="Y756" s="143"/>
      <c r="Z756" s="143"/>
    </row>
    <row r="757">
      <c r="A757" s="143"/>
      <c r="B757" s="143"/>
      <c r="C757" s="143"/>
      <c r="D757" s="143"/>
      <c r="E757" s="143"/>
      <c r="F757" s="143"/>
      <c r="G757" s="143"/>
      <c r="H757" s="143"/>
      <c r="I757" s="143"/>
      <c r="J757" s="143"/>
      <c r="K757" s="143"/>
      <c r="L757" s="143"/>
      <c r="M757" s="143"/>
      <c r="N757" s="143"/>
      <c r="O757" s="143"/>
      <c r="P757" s="143"/>
      <c r="Q757" s="143"/>
      <c r="R757" s="143"/>
      <c r="S757" s="143"/>
      <c r="T757" s="143"/>
      <c r="U757" s="143"/>
      <c r="V757" s="143"/>
      <c r="W757" s="143"/>
      <c r="X757" s="143"/>
      <c r="Y757" s="143"/>
      <c r="Z757" s="143"/>
    </row>
    <row r="758">
      <c r="A758" s="143"/>
      <c r="B758" s="143"/>
      <c r="C758" s="143"/>
      <c r="D758" s="143"/>
      <c r="E758" s="143"/>
      <c r="F758" s="143"/>
      <c r="G758" s="143"/>
      <c r="H758" s="143"/>
      <c r="I758" s="143"/>
      <c r="J758" s="143"/>
      <c r="K758" s="143"/>
      <c r="L758" s="143"/>
      <c r="M758" s="143"/>
      <c r="N758" s="143"/>
      <c r="O758" s="143"/>
      <c r="P758" s="143"/>
      <c r="Q758" s="143"/>
      <c r="R758" s="143"/>
      <c r="S758" s="143"/>
      <c r="T758" s="143"/>
      <c r="U758" s="143"/>
      <c r="V758" s="143"/>
      <c r="W758" s="143"/>
      <c r="X758" s="143"/>
      <c r="Y758" s="143"/>
      <c r="Z758" s="143"/>
    </row>
    <row r="759">
      <c r="A759" s="143"/>
      <c r="B759" s="143"/>
      <c r="C759" s="143"/>
      <c r="D759" s="143"/>
      <c r="E759" s="143"/>
      <c r="F759" s="143"/>
      <c r="G759" s="143"/>
      <c r="H759" s="143"/>
      <c r="I759" s="143"/>
      <c r="J759" s="143"/>
      <c r="K759" s="143"/>
      <c r="L759" s="143"/>
      <c r="M759" s="143"/>
      <c r="N759" s="143"/>
      <c r="O759" s="143"/>
      <c r="P759" s="143"/>
      <c r="Q759" s="143"/>
      <c r="R759" s="143"/>
      <c r="S759" s="143"/>
      <c r="T759" s="143"/>
      <c r="U759" s="143"/>
      <c r="V759" s="143"/>
      <c r="W759" s="143"/>
      <c r="X759" s="143"/>
      <c r="Y759" s="143"/>
      <c r="Z759" s="143"/>
    </row>
    <row r="760">
      <c r="A760" s="143"/>
      <c r="B760" s="143"/>
      <c r="C760" s="143"/>
      <c r="D760" s="143"/>
      <c r="E760" s="143"/>
      <c r="F760" s="143"/>
      <c r="G760" s="143"/>
      <c r="H760" s="143"/>
      <c r="I760" s="143"/>
      <c r="J760" s="143"/>
      <c r="K760" s="143"/>
      <c r="L760" s="143"/>
      <c r="M760" s="143"/>
      <c r="N760" s="143"/>
      <c r="O760" s="143"/>
      <c r="P760" s="143"/>
      <c r="Q760" s="143"/>
      <c r="R760" s="143"/>
      <c r="S760" s="143"/>
      <c r="T760" s="143"/>
      <c r="U760" s="143"/>
      <c r="V760" s="143"/>
      <c r="W760" s="143"/>
      <c r="X760" s="143"/>
      <c r="Y760" s="143"/>
      <c r="Z760" s="143"/>
    </row>
    <row r="761">
      <c r="A761" s="143"/>
      <c r="B761" s="143"/>
      <c r="C761" s="143"/>
      <c r="D761" s="143"/>
      <c r="E761" s="143"/>
      <c r="F761" s="143"/>
      <c r="G761" s="143"/>
      <c r="H761" s="143"/>
      <c r="I761" s="143"/>
      <c r="J761" s="143"/>
      <c r="K761" s="143"/>
      <c r="L761" s="143"/>
      <c r="M761" s="143"/>
      <c r="N761" s="143"/>
      <c r="O761" s="143"/>
      <c r="P761" s="143"/>
      <c r="Q761" s="143"/>
      <c r="R761" s="143"/>
      <c r="S761" s="143"/>
      <c r="T761" s="143"/>
      <c r="U761" s="143"/>
      <c r="V761" s="143"/>
      <c r="W761" s="143"/>
      <c r="X761" s="143"/>
      <c r="Y761" s="143"/>
      <c r="Z761" s="143"/>
    </row>
    <row r="762">
      <c r="A762" s="143"/>
      <c r="B762" s="143"/>
      <c r="C762" s="143"/>
      <c r="D762" s="143"/>
      <c r="E762" s="143"/>
      <c r="F762" s="143"/>
      <c r="G762" s="143"/>
      <c r="H762" s="143"/>
      <c r="I762" s="143"/>
      <c r="J762" s="143"/>
      <c r="K762" s="143"/>
      <c r="L762" s="143"/>
      <c r="M762" s="143"/>
      <c r="N762" s="143"/>
      <c r="O762" s="143"/>
      <c r="P762" s="143"/>
      <c r="Q762" s="143"/>
      <c r="R762" s="143"/>
      <c r="S762" s="143"/>
      <c r="T762" s="143"/>
      <c r="U762" s="143"/>
      <c r="V762" s="143"/>
      <c r="W762" s="143"/>
      <c r="X762" s="143"/>
      <c r="Y762" s="143"/>
      <c r="Z762" s="143"/>
    </row>
    <row r="763">
      <c r="A763" s="143"/>
      <c r="B763" s="143"/>
      <c r="C763" s="143"/>
      <c r="D763" s="143"/>
      <c r="E763" s="143"/>
      <c r="F763" s="143"/>
      <c r="G763" s="143"/>
      <c r="H763" s="143"/>
      <c r="I763" s="143"/>
      <c r="J763" s="143"/>
      <c r="K763" s="143"/>
      <c r="L763" s="143"/>
      <c r="M763" s="143"/>
      <c r="N763" s="143"/>
      <c r="O763" s="143"/>
      <c r="P763" s="143"/>
      <c r="Q763" s="143"/>
      <c r="R763" s="143"/>
      <c r="S763" s="143"/>
      <c r="T763" s="143"/>
      <c r="U763" s="143"/>
      <c r="V763" s="143"/>
      <c r="W763" s="143"/>
      <c r="X763" s="143"/>
      <c r="Y763" s="143"/>
      <c r="Z763" s="143"/>
    </row>
    <row r="764">
      <c r="A764" s="143"/>
      <c r="B764" s="143"/>
      <c r="C764" s="143"/>
      <c r="D764" s="143"/>
      <c r="E764" s="143"/>
      <c r="F764" s="143"/>
      <c r="G764" s="143"/>
      <c r="H764" s="143"/>
      <c r="I764" s="143"/>
      <c r="J764" s="143"/>
      <c r="K764" s="143"/>
      <c r="L764" s="143"/>
      <c r="M764" s="143"/>
      <c r="N764" s="143"/>
      <c r="O764" s="143"/>
      <c r="P764" s="143"/>
      <c r="Q764" s="143"/>
      <c r="R764" s="143"/>
      <c r="S764" s="143"/>
      <c r="T764" s="143"/>
      <c r="U764" s="143"/>
      <c r="V764" s="143"/>
      <c r="W764" s="143"/>
      <c r="X764" s="143"/>
      <c r="Y764" s="143"/>
      <c r="Z764" s="143"/>
    </row>
    <row r="765">
      <c r="A765" s="143"/>
      <c r="B765" s="143"/>
      <c r="C765" s="143"/>
      <c r="D765" s="143"/>
      <c r="E765" s="143"/>
      <c r="F765" s="143"/>
      <c r="G765" s="143"/>
      <c r="H765" s="143"/>
      <c r="I765" s="143"/>
      <c r="J765" s="143"/>
      <c r="K765" s="143"/>
      <c r="L765" s="143"/>
      <c r="M765" s="143"/>
      <c r="N765" s="143"/>
      <c r="O765" s="143"/>
      <c r="P765" s="143"/>
      <c r="Q765" s="143"/>
      <c r="R765" s="143"/>
      <c r="S765" s="143"/>
      <c r="T765" s="143"/>
      <c r="U765" s="143"/>
      <c r="V765" s="143"/>
      <c r="W765" s="143"/>
      <c r="X765" s="143"/>
      <c r="Y765" s="143"/>
      <c r="Z765" s="143"/>
    </row>
    <row r="766">
      <c r="A766" s="143"/>
      <c r="B766" s="143"/>
      <c r="C766" s="143"/>
      <c r="D766" s="143"/>
      <c r="E766" s="143"/>
      <c r="F766" s="143"/>
      <c r="G766" s="143"/>
      <c r="H766" s="143"/>
      <c r="I766" s="143"/>
      <c r="J766" s="143"/>
      <c r="K766" s="143"/>
      <c r="L766" s="143"/>
      <c r="M766" s="143"/>
      <c r="N766" s="143"/>
      <c r="O766" s="143"/>
      <c r="P766" s="143"/>
      <c r="Q766" s="143"/>
      <c r="R766" s="143"/>
      <c r="S766" s="143"/>
      <c r="T766" s="143"/>
      <c r="U766" s="143"/>
      <c r="V766" s="143"/>
      <c r="W766" s="143"/>
      <c r="X766" s="143"/>
      <c r="Y766" s="143"/>
      <c r="Z766" s="143"/>
    </row>
    <row r="767">
      <c r="A767" s="143"/>
      <c r="B767" s="143"/>
      <c r="C767" s="143"/>
      <c r="D767" s="143"/>
      <c r="E767" s="143"/>
      <c r="F767" s="143"/>
      <c r="G767" s="143"/>
      <c r="H767" s="143"/>
      <c r="I767" s="143"/>
      <c r="J767" s="143"/>
      <c r="K767" s="143"/>
      <c r="L767" s="143"/>
      <c r="M767" s="143"/>
      <c r="N767" s="143"/>
      <c r="O767" s="143"/>
      <c r="P767" s="143"/>
      <c r="Q767" s="143"/>
      <c r="R767" s="143"/>
      <c r="S767" s="143"/>
      <c r="T767" s="143"/>
      <c r="U767" s="143"/>
      <c r="V767" s="143"/>
      <c r="W767" s="143"/>
      <c r="X767" s="143"/>
      <c r="Y767" s="143"/>
      <c r="Z767" s="143"/>
    </row>
    <row r="768">
      <c r="A768" s="143"/>
      <c r="B768" s="143"/>
      <c r="C768" s="143"/>
      <c r="D768" s="143"/>
      <c r="E768" s="143"/>
      <c r="F768" s="143"/>
      <c r="G768" s="143"/>
      <c r="H768" s="143"/>
      <c r="I768" s="143"/>
      <c r="J768" s="143"/>
      <c r="K768" s="143"/>
      <c r="L768" s="143"/>
      <c r="M768" s="143"/>
      <c r="N768" s="143"/>
      <c r="O768" s="143"/>
      <c r="P768" s="143"/>
      <c r="Q768" s="143"/>
      <c r="R768" s="143"/>
      <c r="S768" s="143"/>
      <c r="T768" s="143"/>
      <c r="U768" s="143"/>
      <c r="V768" s="143"/>
      <c r="W768" s="143"/>
      <c r="X768" s="143"/>
      <c r="Y768" s="143"/>
      <c r="Z768" s="143"/>
    </row>
    <row r="769">
      <c r="A769" s="143"/>
      <c r="B769" s="143"/>
      <c r="C769" s="143"/>
      <c r="D769" s="143"/>
      <c r="E769" s="143"/>
      <c r="F769" s="143"/>
      <c r="G769" s="143"/>
      <c r="H769" s="143"/>
      <c r="I769" s="143"/>
      <c r="J769" s="143"/>
      <c r="K769" s="143"/>
      <c r="L769" s="143"/>
      <c r="M769" s="143"/>
      <c r="N769" s="143"/>
      <c r="O769" s="143"/>
      <c r="P769" s="143"/>
      <c r="Q769" s="143"/>
      <c r="R769" s="143"/>
      <c r="S769" s="143"/>
      <c r="T769" s="143"/>
      <c r="U769" s="143"/>
      <c r="V769" s="143"/>
      <c r="W769" s="143"/>
      <c r="X769" s="143"/>
      <c r="Y769" s="143"/>
      <c r="Z769" s="143"/>
    </row>
    <row r="770">
      <c r="A770" s="143"/>
      <c r="B770" s="143"/>
      <c r="C770" s="143"/>
      <c r="D770" s="143"/>
      <c r="E770" s="143"/>
      <c r="F770" s="143"/>
      <c r="G770" s="143"/>
      <c r="H770" s="143"/>
      <c r="I770" s="143"/>
      <c r="J770" s="143"/>
      <c r="K770" s="143"/>
      <c r="L770" s="143"/>
      <c r="M770" s="143"/>
      <c r="N770" s="143"/>
      <c r="O770" s="143"/>
      <c r="P770" s="143"/>
      <c r="Q770" s="143"/>
      <c r="R770" s="143"/>
      <c r="S770" s="143"/>
      <c r="T770" s="143"/>
      <c r="U770" s="143"/>
      <c r="V770" s="143"/>
      <c r="W770" s="143"/>
      <c r="X770" s="143"/>
      <c r="Y770" s="143"/>
      <c r="Z770" s="143"/>
    </row>
    <row r="771">
      <c r="A771" s="143"/>
      <c r="B771" s="143"/>
      <c r="C771" s="143"/>
      <c r="D771" s="143"/>
      <c r="E771" s="143"/>
      <c r="F771" s="143"/>
      <c r="G771" s="143"/>
      <c r="H771" s="143"/>
      <c r="I771" s="143"/>
      <c r="J771" s="143"/>
      <c r="K771" s="143"/>
      <c r="L771" s="143"/>
      <c r="M771" s="143"/>
      <c r="N771" s="143"/>
      <c r="O771" s="143"/>
      <c r="P771" s="143"/>
      <c r="Q771" s="143"/>
      <c r="R771" s="143"/>
      <c r="S771" s="143"/>
      <c r="T771" s="143"/>
      <c r="U771" s="143"/>
      <c r="V771" s="143"/>
      <c r="W771" s="143"/>
      <c r="X771" s="143"/>
      <c r="Y771" s="143"/>
      <c r="Z771" s="143"/>
    </row>
    <row r="772">
      <c r="A772" s="143"/>
      <c r="B772" s="143"/>
      <c r="C772" s="143"/>
      <c r="D772" s="143"/>
      <c r="E772" s="143"/>
      <c r="F772" s="143"/>
      <c r="G772" s="143"/>
      <c r="H772" s="143"/>
      <c r="I772" s="143"/>
      <c r="J772" s="143"/>
      <c r="K772" s="143"/>
      <c r="L772" s="143"/>
      <c r="M772" s="143"/>
      <c r="N772" s="143"/>
      <c r="O772" s="143"/>
      <c r="P772" s="143"/>
      <c r="Q772" s="143"/>
      <c r="R772" s="143"/>
      <c r="S772" s="143"/>
      <c r="T772" s="143"/>
      <c r="U772" s="143"/>
      <c r="V772" s="143"/>
      <c r="W772" s="143"/>
      <c r="X772" s="143"/>
      <c r="Y772" s="143"/>
      <c r="Z772" s="143"/>
    </row>
    <row r="773">
      <c r="A773" s="143"/>
      <c r="B773" s="143"/>
      <c r="C773" s="143"/>
      <c r="D773" s="143"/>
      <c r="E773" s="143"/>
      <c r="F773" s="143"/>
      <c r="G773" s="143"/>
      <c r="H773" s="143"/>
      <c r="I773" s="143"/>
      <c r="J773" s="143"/>
      <c r="K773" s="143"/>
      <c r="L773" s="143"/>
      <c r="M773" s="143"/>
      <c r="N773" s="143"/>
      <c r="O773" s="143"/>
      <c r="P773" s="143"/>
      <c r="Q773" s="143"/>
      <c r="R773" s="143"/>
      <c r="S773" s="143"/>
      <c r="T773" s="143"/>
      <c r="U773" s="143"/>
      <c r="V773" s="143"/>
      <c r="W773" s="143"/>
      <c r="X773" s="143"/>
      <c r="Y773" s="143"/>
      <c r="Z773" s="143"/>
    </row>
    <row r="774">
      <c r="A774" s="143"/>
      <c r="B774" s="143"/>
      <c r="C774" s="143"/>
      <c r="D774" s="143"/>
      <c r="E774" s="143"/>
      <c r="F774" s="143"/>
      <c r="G774" s="143"/>
      <c r="H774" s="143"/>
      <c r="I774" s="143"/>
      <c r="J774" s="143"/>
      <c r="K774" s="143"/>
      <c r="L774" s="143"/>
      <c r="M774" s="143"/>
      <c r="N774" s="143"/>
      <c r="O774" s="143"/>
      <c r="P774" s="143"/>
      <c r="Q774" s="143"/>
      <c r="R774" s="143"/>
      <c r="S774" s="143"/>
      <c r="T774" s="143"/>
      <c r="U774" s="143"/>
      <c r="V774" s="143"/>
      <c r="W774" s="143"/>
      <c r="X774" s="143"/>
      <c r="Y774" s="143"/>
      <c r="Z774" s="143"/>
    </row>
    <row r="775">
      <c r="A775" s="143"/>
      <c r="B775" s="143"/>
      <c r="C775" s="143"/>
      <c r="D775" s="143"/>
      <c r="E775" s="143"/>
      <c r="F775" s="143"/>
      <c r="G775" s="143"/>
      <c r="H775" s="143"/>
      <c r="I775" s="143"/>
      <c r="J775" s="143"/>
      <c r="K775" s="143"/>
      <c r="L775" s="143"/>
      <c r="M775" s="143"/>
      <c r="N775" s="143"/>
      <c r="O775" s="143"/>
      <c r="P775" s="143"/>
      <c r="Q775" s="143"/>
      <c r="R775" s="143"/>
      <c r="S775" s="143"/>
      <c r="T775" s="143"/>
      <c r="U775" s="143"/>
      <c r="V775" s="143"/>
      <c r="W775" s="143"/>
      <c r="X775" s="143"/>
      <c r="Y775" s="143"/>
      <c r="Z775" s="143"/>
    </row>
    <row r="776">
      <c r="A776" s="143"/>
      <c r="B776" s="143"/>
      <c r="C776" s="143"/>
      <c r="D776" s="143"/>
      <c r="E776" s="143"/>
      <c r="F776" s="143"/>
      <c r="G776" s="143"/>
      <c r="H776" s="143"/>
      <c r="I776" s="143"/>
      <c r="J776" s="143"/>
      <c r="K776" s="143"/>
      <c r="L776" s="143"/>
      <c r="M776" s="143"/>
      <c r="N776" s="143"/>
      <c r="O776" s="143"/>
      <c r="P776" s="143"/>
      <c r="Q776" s="143"/>
      <c r="R776" s="143"/>
      <c r="S776" s="143"/>
      <c r="T776" s="143"/>
      <c r="U776" s="143"/>
      <c r="V776" s="143"/>
      <c r="W776" s="143"/>
      <c r="X776" s="143"/>
      <c r="Y776" s="143"/>
      <c r="Z776" s="143"/>
    </row>
    <row r="777">
      <c r="A777" s="143"/>
      <c r="B777" s="143"/>
      <c r="C777" s="143"/>
      <c r="D777" s="143"/>
      <c r="E777" s="143"/>
      <c r="F777" s="143"/>
      <c r="G777" s="143"/>
      <c r="H777" s="143"/>
      <c r="I777" s="143"/>
      <c r="J777" s="143"/>
      <c r="K777" s="143"/>
      <c r="L777" s="143"/>
      <c r="M777" s="143"/>
      <c r="N777" s="143"/>
      <c r="O777" s="143"/>
      <c r="P777" s="143"/>
      <c r="Q777" s="143"/>
      <c r="R777" s="143"/>
      <c r="S777" s="143"/>
      <c r="T777" s="143"/>
      <c r="U777" s="143"/>
      <c r="V777" s="143"/>
      <c r="W777" s="143"/>
      <c r="X777" s="143"/>
      <c r="Y777" s="143"/>
      <c r="Z777" s="143"/>
    </row>
    <row r="778">
      <c r="A778" s="143"/>
      <c r="B778" s="143"/>
      <c r="C778" s="143"/>
      <c r="D778" s="143"/>
      <c r="E778" s="143"/>
      <c r="F778" s="143"/>
      <c r="G778" s="143"/>
      <c r="H778" s="143"/>
      <c r="I778" s="143"/>
      <c r="J778" s="143"/>
      <c r="K778" s="143"/>
      <c r="L778" s="143"/>
      <c r="M778" s="143"/>
      <c r="N778" s="143"/>
      <c r="O778" s="143"/>
      <c r="P778" s="143"/>
      <c r="Q778" s="143"/>
      <c r="R778" s="143"/>
      <c r="S778" s="143"/>
      <c r="T778" s="143"/>
      <c r="U778" s="143"/>
      <c r="V778" s="143"/>
      <c r="W778" s="143"/>
      <c r="X778" s="143"/>
      <c r="Y778" s="143"/>
      <c r="Z778" s="143"/>
    </row>
    <row r="779">
      <c r="A779" s="143"/>
      <c r="B779" s="143"/>
      <c r="C779" s="143"/>
      <c r="D779" s="143"/>
      <c r="E779" s="143"/>
      <c r="F779" s="143"/>
      <c r="G779" s="143"/>
      <c r="H779" s="143"/>
      <c r="I779" s="143"/>
      <c r="J779" s="143"/>
      <c r="K779" s="143"/>
      <c r="L779" s="143"/>
      <c r="M779" s="143"/>
      <c r="N779" s="143"/>
      <c r="O779" s="143"/>
      <c r="P779" s="143"/>
      <c r="Q779" s="143"/>
      <c r="R779" s="143"/>
      <c r="S779" s="143"/>
      <c r="T779" s="143"/>
      <c r="U779" s="143"/>
      <c r="V779" s="143"/>
      <c r="W779" s="143"/>
      <c r="X779" s="143"/>
      <c r="Y779" s="143"/>
      <c r="Z779" s="143"/>
    </row>
    <row r="780">
      <c r="A780" s="143"/>
      <c r="B780" s="143"/>
      <c r="C780" s="143"/>
      <c r="D780" s="143"/>
      <c r="E780" s="143"/>
      <c r="F780" s="143"/>
      <c r="G780" s="143"/>
      <c r="H780" s="143"/>
      <c r="I780" s="143"/>
      <c r="J780" s="143"/>
      <c r="K780" s="143"/>
      <c r="L780" s="143"/>
      <c r="M780" s="143"/>
      <c r="N780" s="143"/>
      <c r="O780" s="143"/>
      <c r="P780" s="143"/>
      <c r="Q780" s="143"/>
      <c r="R780" s="143"/>
      <c r="S780" s="143"/>
      <c r="T780" s="143"/>
      <c r="U780" s="143"/>
      <c r="V780" s="143"/>
      <c r="W780" s="143"/>
      <c r="X780" s="143"/>
      <c r="Y780" s="143"/>
      <c r="Z780" s="143"/>
    </row>
    <row r="781">
      <c r="A781" s="143"/>
      <c r="B781" s="143"/>
      <c r="C781" s="143"/>
      <c r="D781" s="143"/>
      <c r="E781" s="143"/>
      <c r="F781" s="143"/>
      <c r="G781" s="143"/>
      <c r="H781" s="143"/>
      <c r="I781" s="143"/>
      <c r="J781" s="143"/>
      <c r="K781" s="143"/>
      <c r="L781" s="143"/>
      <c r="M781" s="143"/>
      <c r="N781" s="143"/>
      <c r="O781" s="143"/>
      <c r="P781" s="143"/>
      <c r="Q781" s="143"/>
      <c r="R781" s="143"/>
      <c r="S781" s="143"/>
      <c r="T781" s="143"/>
      <c r="U781" s="143"/>
      <c r="V781" s="143"/>
      <c r="W781" s="143"/>
      <c r="X781" s="143"/>
      <c r="Y781" s="143"/>
      <c r="Z781" s="143"/>
    </row>
    <row r="782">
      <c r="A782" s="143"/>
      <c r="B782" s="143"/>
      <c r="C782" s="143"/>
      <c r="D782" s="143"/>
      <c r="E782" s="143"/>
      <c r="F782" s="143"/>
      <c r="G782" s="143"/>
      <c r="H782" s="143"/>
      <c r="I782" s="143"/>
      <c r="J782" s="143"/>
      <c r="K782" s="143"/>
      <c r="L782" s="143"/>
      <c r="M782" s="143"/>
      <c r="N782" s="143"/>
      <c r="O782" s="143"/>
      <c r="P782" s="143"/>
      <c r="Q782" s="143"/>
      <c r="R782" s="143"/>
      <c r="S782" s="143"/>
      <c r="T782" s="143"/>
      <c r="U782" s="143"/>
      <c r="V782" s="143"/>
      <c r="W782" s="143"/>
      <c r="X782" s="143"/>
      <c r="Y782" s="143"/>
      <c r="Z782" s="143"/>
    </row>
    <row r="783">
      <c r="A783" s="143"/>
      <c r="B783" s="143"/>
      <c r="C783" s="143"/>
      <c r="D783" s="143"/>
      <c r="E783" s="143"/>
      <c r="F783" s="143"/>
      <c r="G783" s="143"/>
      <c r="H783" s="143"/>
      <c r="I783" s="143"/>
      <c r="J783" s="143"/>
      <c r="K783" s="143"/>
      <c r="L783" s="143"/>
      <c r="M783" s="143"/>
      <c r="N783" s="143"/>
      <c r="O783" s="143"/>
      <c r="P783" s="143"/>
      <c r="Q783" s="143"/>
      <c r="R783" s="143"/>
      <c r="S783" s="143"/>
      <c r="T783" s="143"/>
      <c r="U783" s="143"/>
      <c r="V783" s="143"/>
      <c r="W783" s="143"/>
      <c r="X783" s="143"/>
      <c r="Y783" s="143"/>
      <c r="Z783" s="143"/>
    </row>
    <row r="784">
      <c r="A784" s="143"/>
      <c r="B784" s="143"/>
      <c r="C784" s="143"/>
      <c r="D784" s="143"/>
      <c r="E784" s="143"/>
      <c r="F784" s="143"/>
      <c r="G784" s="143"/>
      <c r="H784" s="143"/>
      <c r="I784" s="143"/>
      <c r="J784" s="143"/>
      <c r="K784" s="143"/>
      <c r="L784" s="143"/>
      <c r="M784" s="143"/>
      <c r="N784" s="143"/>
      <c r="O784" s="143"/>
      <c r="P784" s="143"/>
      <c r="Q784" s="143"/>
      <c r="R784" s="143"/>
      <c r="S784" s="143"/>
      <c r="T784" s="143"/>
      <c r="U784" s="143"/>
      <c r="V784" s="143"/>
      <c r="W784" s="143"/>
      <c r="X784" s="143"/>
      <c r="Y784" s="143"/>
      <c r="Z784" s="143"/>
    </row>
    <row r="785">
      <c r="A785" s="143"/>
      <c r="B785" s="143"/>
      <c r="C785" s="143"/>
      <c r="D785" s="143"/>
      <c r="E785" s="143"/>
      <c r="F785" s="143"/>
      <c r="G785" s="143"/>
      <c r="H785" s="143"/>
      <c r="I785" s="143"/>
      <c r="J785" s="143"/>
      <c r="K785" s="143"/>
      <c r="L785" s="143"/>
      <c r="M785" s="143"/>
      <c r="N785" s="143"/>
      <c r="O785" s="143"/>
      <c r="P785" s="143"/>
      <c r="Q785" s="143"/>
      <c r="R785" s="143"/>
      <c r="S785" s="143"/>
      <c r="T785" s="143"/>
      <c r="U785" s="143"/>
      <c r="V785" s="143"/>
      <c r="W785" s="143"/>
      <c r="X785" s="143"/>
      <c r="Y785" s="143"/>
      <c r="Z785" s="143"/>
    </row>
    <row r="786">
      <c r="A786" s="143"/>
      <c r="B786" s="143"/>
      <c r="C786" s="143"/>
      <c r="D786" s="143"/>
      <c r="E786" s="143"/>
      <c r="F786" s="143"/>
      <c r="G786" s="143"/>
      <c r="H786" s="143"/>
      <c r="I786" s="143"/>
      <c r="J786" s="143"/>
      <c r="K786" s="143"/>
      <c r="L786" s="143"/>
      <c r="M786" s="143"/>
      <c r="N786" s="143"/>
      <c r="O786" s="143"/>
      <c r="P786" s="143"/>
      <c r="Q786" s="143"/>
      <c r="R786" s="143"/>
      <c r="S786" s="143"/>
      <c r="T786" s="143"/>
      <c r="U786" s="143"/>
      <c r="V786" s="143"/>
      <c r="W786" s="143"/>
      <c r="X786" s="143"/>
      <c r="Y786" s="143"/>
      <c r="Z786" s="143"/>
    </row>
    <row r="787">
      <c r="A787" s="143"/>
      <c r="B787" s="143"/>
      <c r="C787" s="143"/>
      <c r="D787" s="143"/>
      <c r="E787" s="143"/>
      <c r="F787" s="143"/>
      <c r="G787" s="143"/>
      <c r="H787" s="143"/>
      <c r="I787" s="143"/>
      <c r="J787" s="143"/>
      <c r="K787" s="143"/>
      <c r="L787" s="143"/>
      <c r="M787" s="143"/>
      <c r="N787" s="143"/>
      <c r="O787" s="143"/>
      <c r="P787" s="143"/>
      <c r="Q787" s="143"/>
      <c r="R787" s="143"/>
      <c r="S787" s="143"/>
      <c r="T787" s="143"/>
      <c r="U787" s="143"/>
      <c r="V787" s="143"/>
      <c r="W787" s="143"/>
      <c r="X787" s="143"/>
      <c r="Y787" s="143"/>
      <c r="Z787" s="143"/>
    </row>
    <row r="788">
      <c r="A788" s="143"/>
      <c r="B788" s="143"/>
      <c r="C788" s="143"/>
      <c r="D788" s="143"/>
      <c r="E788" s="143"/>
      <c r="F788" s="143"/>
      <c r="G788" s="143"/>
      <c r="H788" s="143"/>
      <c r="I788" s="143"/>
      <c r="J788" s="143"/>
      <c r="K788" s="143"/>
      <c r="L788" s="143"/>
      <c r="M788" s="143"/>
      <c r="N788" s="143"/>
      <c r="O788" s="143"/>
      <c r="P788" s="143"/>
      <c r="Q788" s="143"/>
      <c r="R788" s="143"/>
      <c r="S788" s="143"/>
      <c r="T788" s="143"/>
      <c r="U788" s="143"/>
      <c r="V788" s="143"/>
      <c r="W788" s="143"/>
      <c r="X788" s="143"/>
      <c r="Y788" s="143"/>
      <c r="Z788" s="143"/>
    </row>
    <row r="789">
      <c r="A789" s="143"/>
      <c r="B789" s="143"/>
      <c r="C789" s="143"/>
      <c r="D789" s="143"/>
      <c r="E789" s="143"/>
      <c r="F789" s="143"/>
      <c r="G789" s="143"/>
      <c r="H789" s="143"/>
      <c r="I789" s="143"/>
      <c r="J789" s="143"/>
      <c r="K789" s="143"/>
      <c r="L789" s="143"/>
      <c r="M789" s="143"/>
      <c r="N789" s="143"/>
      <c r="O789" s="143"/>
      <c r="P789" s="143"/>
      <c r="Q789" s="143"/>
      <c r="R789" s="143"/>
      <c r="S789" s="143"/>
      <c r="T789" s="143"/>
      <c r="U789" s="143"/>
      <c r="V789" s="143"/>
      <c r="W789" s="143"/>
      <c r="X789" s="143"/>
      <c r="Y789" s="143"/>
      <c r="Z789" s="143"/>
    </row>
    <row r="790">
      <c r="A790" s="143"/>
      <c r="B790" s="143"/>
      <c r="C790" s="143"/>
      <c r="D790" s="143"/>
      <c r="E790" s="143"/>
      <c r="F790" s="143"/>
      <c r="G790" s="143"/>
      <c r="H790" s="143"/>
      <c r="I790" s="143"/>
      <c r="J790" s="143"/>
      <c r="K790" s="143"/>
      <c r="L790" s="143"/>
      <c r="M790" s="143"/>
      <c r="N790" s="143"/>
      <c r="O790" s="143"/>
      <c r="P790" s="143"/>
      <c r="Q790" s="143"/>
      <c r="R790" s="143"/>
      <c r="S790" s="143"/>
      <c r="T790" s="143"/>
      <c r="U790" s="143"/>
      <c r="V790" s="143"/>
      <c r="W790" s="143"/>
      <c r="X790" s="143"/>
      <c r="Y790" s="143"/>
      <c r="Z790" s="143"/>
    </row>
    <row r="791">
      <c r="A791" s="143"/>
      <c r="B791" s="143"/>
      <c r="C791" s="143"/>
      <c r="D791" s="143"/>
      <c r="E791" s="143"/>
      <c r="F791" s="143"/>
      <c r="G791" s="143"/>
      <c r="H791" s="143"/>
      <c r="I791" s="143"/>
      <c r="J791" s="143"/>
      <c r="K791" s="143"/>
      <c r="L791" s="143"/>
      <c r="M791" s="143"/>
      <c r="N791" s="143"/>
      <c r="O791" s="143"/>
      <c r="P791" s="143"/>
      <c r="Q791" s="143"/>
      <c r="R791" s="143"/>
      <c r="S791" s="143"/>
      <c r="T791" s="143"/>
      <c r="U791" s="143"/>
      <c r="V791" s="143"/>
      <c r="W791" s="143"/>
      <c r="X791" s="143"/>
      <c r="Y791" s="143"/>
      <c r="Z791" s="143"/>
    </row>
    <row r="792">
      <c r="A792" s="143"/>
      <c r="B792" s="143"/>
      <c r="C792" s="143"/>
      <c r="D792" s="143"/>
      <c r="E792" s="143"/>
      <c r="F792" s="143"/>
      <c r="G792" s="143"/>
      <c r="H792" s="143"/>
      <c r="I792" s="143"/>
      <c r="J792" s="143"/>
      <c r="K792" s="143"/>
      <c r="L792" s="143"/>
      <c r="M792" s="143"/>
      <c r="N792" s="143"/>
      <c r="O792" s="143"/>
      <c r="P792" s="143"/>
      <c r="Q792" s="143"/>
      <c r="R792" s="143"/>
      <c r="S792" s="143"/>
      <c r="T792" s="143"/>
      <c r="U792" s="143"/>
      <c r="V792" s="143"/>
      <c r="W792" s="143"/>
      <c r="X792" s="143"/>
      <c r="Y792" s="143"/>
      <c r="Z792" s="143"/>
    </row>
    <row r="793">
      <c r="A793" s="143"/>
      <c r="B793" s="143"/>
      <c r="C793" s="143"/>
      <c r="D793" s="143"/>
      <c r="E793" s="143"/>
      <c r="F793" s="143"/>
      <c r="G793" s="143"/>
      <c r="H793" s="143"/>
      <c r="I793" s="143"/>
      <c r="J793" s="143"/>
      <c r="K793" s="143"/>
      <c r="L793" s="143"/>
      <c r="M793" s="143"/>
      <c r="N793" s="143"/>
      <c r="O793" s="143"/>
      <c r="P793" s="143"/>
      <c r="Q793" s="143"/>
      <c r="R793" s="143"/>
      <c r="S793" s="143"/>
      <c r="T793" s="143"/>
      <c r="U793" s="143"/>
      <c r="V793" s="143"/>
      <c r="W793" s="143"/>
      <c r="X793" s="143"/>
      <c r="Y793" s="143"/>
      <c r="Z793" s="143"/>
    </row>
    <row r="794">
      <c r="A794" s="143"/>
      <c r="B794" s="143"/>
      <c r="C794" s="143"/>
      <c r="D794" s="143"/>
      <c r="E794" s="143"/>
      <c r="F794" s="143"/>
      <c r="G794" s="143"/>
      <c r="H794" s="143"/>
      <c r="I794" s="143"/>
      <c r="J794" s="143"/>
      <c r="K794" s="143"/>
      <c r="L794" s="143"/>
      <c r="M794" s="143"/>
      <c r="N794" s="143"/>
      <c r="O794" s="143"/>
      <c r="P794" s="143"/>
      <c r="Q794" s="143"/>
      <c r="R794" s="143"/>
      <c r="S794" s="143"/>
      <c r="T794" s="143"/>
      <c r="U794" s="143"/>
      <c r="V794" s="143"/>
      <c r="W794" s="143"/>
      <c r="X794" s="143"/>
      <c r="Y794" s="143"/>
      <c r="Z794" s="143"/>
    </row>
    <row r="795">
      <c r="A795" s="143"/>
      <c r="B795" s="143"/>
      <c r="C795" s="143"/>
      <c r="D795" s="143"/>
      <c r="E795" s="143"/>
      <c r="F795" s="143"/>
      <c r="G795" s="143"/>
      <c r="H795" s="143"/>
      <c r="I795" s="143"/>
      <c r="J795" s="143"/>
      <c r="K795" s="143"/>
      <c r="L795" s="143"/>
      <c r="M795" s="143"/>
      <c r="N795" s="143"/>
      <c r="O795" s="143"/>
      <c r="P795" s="143"/>
      <c r="Q795" s="143"/>
      <c r="R795" s="143"/>
      <c r="S795" s="143"/>
      <c r="T795" s="143"/>
      <c r="U795" s="143"/>
      <c r="V795" s="143"/>
      <c r="W795" s="143"/>
      <c r="X795" s="143"/>
      <c r="Y795" s="143"/>
      <c r="Z795" s="143"/>
    </row>
    <row r="796">
      <c r="A796" s="143"/>
      <c r="B796" s="143"/>
      <c r="C796" s="143"/>
      <c r="D796" s="143"/>
      <c r="E796" s="143"/>
      <c r="F796" s="143"/>
      <c r="G796" s="143"/>
      <c r="H796" s="143"/>
      <c r="I796" s="143"/>
      <c r="J796" s="143"/>
      <c r="K796" s="143"/>
      <c r="L796" s="143"/>
      <c r="M796" s="143"/>
      <c r="N796" s="143"/>
      <c r="O796" s="143"/>
      <c r="P796" s="143"/>
      <c r="Q796" s="143"/>
      <c r="R796" s="143"/>
      <c r="S796" s="143"/>
      <c r="T796" s="143"/>
      <c r="U796" s="143"/>
      <c r="V796" s="143"/>
      <c r="W796" s="143"/>
      <c r="X796" s="143"/>
      <c r="Y796" s="143"/>
      <c r="Z796" s="143"/>
    </row>
    <row r="797">
      <c r="A797" s="143"/>
      <c r="B797" s="143"/>
      <c r="C797" s="143"/>
      <c r="D797" s="143"/>
      <c r="E797" s="143"/>
      <c r="F797" s="143"/>
      <c r="G797" s="143"/>
      <c r="H797" s="143"/>
      <c r="I797" s="143"/>
      <c r="J797" s="143"/>
      <c r="K797" s="143"/>
      <c r="L797" s="143"/>
      <c r="M797" s="143"/>
      <c r="N797" s="143"/>
      <c r="O797" s="143"/>
      <c r="P797" s="143"/>
      <c r="Q797" s="143"/>
      <c r="R797" s="143"/>
      <c r="S797" s="143"/>
      <c r="T797" s="143"/>
      <c r="U797" s="143"/>
      <c r="V797" s="143"/>
      <c r="W797" s="143"/>
      <c r="X797" s="143"/>
      <c r="Y797" s="143"/>
      <c r="Z797" s="143"/>
    </row>
    <row r="798">
      <c r="A798" s="143"/>
      <c r="B798" s="143"/>
      <c r="C798" s="143"/>
      <c r="D798" s="143"/>
      <c r="E798" s="143"/>
      <c r="F798" s="143"/>
      <c r="G798" s="143"/>
      <c r="H798" s="143"/>
      <c r="I798" s="143"/>
      <c r="J798" s="143"/>
      <c r="K798" s="143"/>
      <c r="L798" s="143"/>
      <c r="M798" s="143"/>
      <c r="N798" s="143"/>
      <c r="O798" s="143"/>
      <c r="P798" s="143"/>
      <c r="Q798" s="143"/>
      <c r="R798" s="143"/>
      <c r="S798" s="143"/>
      <c r="T798" s="143"/>
      <c r="U798" s="143"/>
      <c r="V798" s="143"/>
      <c r="W798" s="143"/>
      <c r="X798" s="143"/>
      <c r="Y798" s="143"/>
      <c r="Z798" s="143"/>
    </row>
    <row r="799">
      <c r="A799" s="143"/>
      <c r="B799" s="143"/>
      <c r="C799" s="143"/>
      <c r="D799" s="143"/>
      <c r="E799" s="143"/>
      <c r="F799" s="143"/>
      <c r="G799" s="143"/>
      <c r="H799" s="143"/>
      <c r="I799" s="143"/>
      <c r="J799" s="143"/>
      <c r="K799" s="143"/>
      <c r="L799" s="143"/>
      <c r="M799" s="143"/>
      <c r="N799" s="143"/>
      <c r="O799" s="143"/>
      <c r="P799" s="143"/>
      <c r="Q799" s="143"/>
      <c r="R799" s="143"/>
      <c r="S799" s="143"/>
      <c r="T799" s="143"/>
      <c r="U799" s="143"/>
      <c r="V799" s="143"/>
      <c r="W799" s="143"/>
      <c r="X799" s="143"/>
      <c r="Y799" s="143"/>
      <c r="Z799" s="143"/>
    </row>
    <row r="800">
      <c r="A800" s="143"/>
      <c r="B800" s="143"/>
      <c r="C800" s="143"/>
      <c r="D800" s="143"/>
      <c r="E800" s="143"/>
      <c r="F800" s="143"/>
      <c r="G800" s="143"/>
      <c r="H800" s="143"/>
      <c r="I800" s="143"/>
      <c r="J800" s="143"/>
      <c r="K800" s="143"/>
      <c r="L800" s="143"/>
      <c r="M800" s="143"/>
      <c r="N800" s="143"/>
      <c r="O800" s="143"/>
      <c r="P800" s="143"/>
      <c r="Q800" s="143"/>
      <c r="R800" s="143"/>
      <c r="S800" s="143"/>
      <c r="T800" s="143"/>
      <c r="U800" s="143"/>
      <c r="V800" s="143"/>
      <c r="W800" s="143"/>
      <c r="X800" s="143"/>
      <c r="Y800" s="143"/>
      <c r="Z800" s="143"/>
    </row>
    <row r="801">
      <c r="A801" s="143"/>
      <c r="B801" s="143"/>
      <c r="C801" s="143"/>
      <c r="D801" s="143"/>
      <c r="E801" s="143"/>
      <c r="F801" s="143"/>
      <c r="G801" s="143"/>
      <c r="H801" s="143"/>
      <c r="I801" s="143"/>
      <c r="J801" s="143"/>
      <c r="K801" s="143"/>
      <c r="L801" s="143"/>
      <c r="M801" s="143"/>
      <c r="N801" s="143"/>
      <c r="O801" s="143"/>
      <c r="P801" s="143"/>
      <c r="Q801" s="143"/>
      <c r="R801" s="143"/>
      <c r="S801" s="143"/>
      <c r="T801" s="143"/>
      <c r="U801" s="143"/>
      <c r="V801" s="143"/>
      <c r="W801" s="143"/>
      <c r="X801" s="143"/>
      <c r="Y801" s="143"/>
      <c r="Z801" s="143"/>
    </row>
    <row r="802">
      <c r="A802" s="143"/>
      <c r="B802" s="143"/>
      <c r="C802" s="143"/>
      <c r="D802" s="143"/>
      <c r="E802" s="143"/>
      <c r="F802" s="143"/>
      <c r="G802" s="143"/>
      <c r="H802" s="143"/>
      <c r="I802" s="143"/>
      <c r="J802" s="143"/>
      <c r="K802" s="143"/>
      <c r="L802" s="143"/>
      <c r="M802" s="143"/>
      <c r="N802" s="143"/>
      <c r="O802" s="143"/>
      <c r="P802" s="143"/>
      <c r="Q802" s="143"/>
      <c r="R802" s="143"/>
      <c r="S802" s="143"/>
      <c r="T802" s="143"/>
      <c r="U802" s="143"/>
      <c r="V802" s="143"/>
      <c r="W802" s="143"/>
      <c r="X802" s="143"/>
      <c r="Y802" s="143"/>
      <c r="Z802" s="143"/>
    </row>
    <row r="803">
      <c r="A803" s="143"/>
      <c r="B803" s="143"/>
      <c r="C803" s="143"/>
      <c r="D803" s="143"/>
      <c r="E803" s="143"/>
      <c r="F803" s="143"/>
      <c r="G803" s="143"/>
      <c r="H803" s="143"/>
      <c r="I803" s="143"/>
      <c r="J803" s="143"/>
      <c r="K803" s="143"/>
      <c r="L803" s="143"/>
      <c r="M803" s="143"/>
      <c r="N803" s="143"/>
      <c r="O803" s="143"/>
      <c r="P803" s="143"/>
      <c r="Q803" s="143"/>
      <c r="R803" s="143"/>
      <c r="S803" s="143"/>
      <c r="T803" s="143"/>
      <c r="U803" s="143"/>
      <c r="V803" s="143"/>
      <c r="W803" s="143"/>
      <c r="X803" s="143"/>
      <c r="Y803" s="143"/>
      <c r="Z803" s="143"/>
    </row>
    <row r="804">
      <c r="A804" s="143"/>
      <c r="B804" s="143"/>
      <c r="C804" s="143"/>
      <c r="D804" s="143"/>
      <c r="E804" s="143"/>
      <c r="F804" s="143"/>
      <c r="G804" s="143"/>
      <c r="H804" s="143"/>
      <c r="I804" s="143"/>
      <c r="J804" s="143"/>
      <c r="K804" s="143"/>
      <c r="L804" s="143"/>
      <c r="M804" s="143"/>
      <c r="N804" s="143"/>
      <c r="O804" s="143"/>
      <c r="P804" s="143"/>
      <c r="Q804" s="143"/>
      <c r="R804" s="143"/>
      <c r="S804" s="143"/>
      <c r="T804" s="143"/>
      <c r="U804" s="143"/>
      <c r="V804" s="143"/>
      <c r="W804" s="143"/>
      <c r="X804" s="143"/>
      <c r="Y804" s="143"/>
      <c r="Z804" s="143"/>
    </row>
    <row r="805">
      <c r="A805" s="143"/>
      <c r="B805" s="143"/>
      <c r="C805" s="143"/>
      <c r="D805" s="143"/>
      <c r="E805" s="143"/>
      <c r="F805" s="143"/>
      <c r="G805" s="143"/>
      <c r="H805" s="143"/>
      <c r="I805" s="143"/>
      <c r="J805" s="143"/>
      <c r="K805" s="143"/>
      <c r="L805" s="143"/>
      <c r="M805" s="143"/>
      <c r="N805" s="143"/>
      <c r="O805" s="143"/>
      <c r="P805" s="143"/>
      <c r="Q805" s="143"/>
      <c r="R805" s="143"/>
      <c r="S805" s="143"/>
      <c r="T805" s="143"/>
      <c r="U805" s="143"/>
      <c r="V805" s="143"/>
      <c r="W805" s="143"/>
      <c r="X805" s="143"/>
      <c r="Y805" s="143"/>
      <c r="Z805" s="143"/>
    </row>
    <row r="806">
      <c r="A806" s="143"/>
      <c r="B806" s="143"/>
      <c r="C806" s="143"/>
      <c r="D806" s="143"/>
      <c r="E806" s="143"/>
      <c r="F806" s="143"/>
      <c r="G806" s="143"/>
      <c r="H806" s="143"/>
      <c r="I806" s="143"/>
      <c r="J806" s="143"/>
      <c r="K806" s="143"/>
      <c r="L806" s="143"/>
      <c r="M806" s="143"/>
      <c r="N806" s="143"/>
      <c r="O806" s="143"/>
      <c r="P806" s="143"/>
      <c r="Q806" s="143"/>
      <c r="R806" s="143"/>
      <c r="S806" s="143"/>
      <c r="T806" s="143"/>
      <c r="U806" s="143"/>
      <c r="V806" s="143"/>
      <c r="W806" s="143"/>
      <c r="X806" s="143"/>
      <c r="Y806" s="143"/>
      <c r="Z806" s="143"/>
    </row>
    <row r="807">
      <c r="A807" s="143"/>
      <c r="B807" s="143"/>
      <c r="C807" s="143"/>
      <c r="D807" s="143"/>
      <c r="E807" s="143"/>
      <c r="F807" s="143"/>
      <c r="G807" s="143"/>
      <c r="H807" s="143"/>
      <c r="I807" s="143"/>
      <c r="J807" s="143"/>
      <c r="K807" s="143"/>
      <c r="L807" s="143"/>
      <c r="M807" s="143"/>
      <c r="N807" s="143"/>
      <c r="O807" s="143"/>
      <c r="P807" s="143"/>
      <c r="Q807" s="143"/>
      <c r="R807" s="143"/>
      <c r="S807" s="143"/>
      <c r="T807" s="143"/>
      <c r="U807" s="143"/>
      <c r="V807" s="143"/>
      <c r="W807" s="143"/>
      <c r="X807" s="143"/>
      <c r="Y807" s="143"/>
      <c r="Z807" s="143"/>
    </row>
    <row r="808">
      <c r="A808" s="143"/>
      <c r="B808" s="143"/>
      <c r="C808" s="143"/>
      <c r="D808" s="143"/>
      <c r="E808" s="143"/>
      <c r="F808" s="143"/>
      <c r="G808" s="143"/>
      <c r="H808" s="143"/>
      <c r="I808" s="143"/>
      <c r="J808" s="143"/>
      <c r="K808" s="143"/>
      <c r="L808" s="143"/>
      <c r="M808" s="143"/>
      <c r="N808" s="143"/>
      <c r="O808" s="143"/>
      <c r="P808" s="143"/>
      <c r="Q808" s="143"/>
      <c r="R808" s="143"/>
      <c r="S808" s="143"/>
      <c r="T808" s="143"/>
      <c r="U808" s="143"/>
      <c r="V808" s="143"/>
      <c r="W808" s="143"/>
      <c r="X808" s="143"/>
      <c r="Y808" s="143"/>
      <c r="Z808" s="143"/>
    </row>
    <row r="809">
      <c r="A809" s="143"/>
      <c r="B809" s="143"/>
      <c r="C809" s="143"/>
      <c r="D809" s="143"/>
      <c r="E809" s="143"/>
      <c r="F809" s="143"/>
      <c r="G809" s="143"/>
      <c r="H809" s="143"/>
      <c r="I809" s="143"/>
      <c r="J809" s="143"/>
      <c r="K809" s="143"/>
      <c r="L809" s="143"/>
      <c r="M809" s="143"/>
      <c r="N809" s="143"/>
      <c r="O809" s="143"/>
      <c r="P809" s="143"/>
      <c r="Q809" s="143"/>
      <c r="R809" s="143"/>
      <c r="S809" s="143"/>
      <c r="T809" s="143"/>
      <c r="U809" s="143"/>
      <c r="V809" s="143"/>
      <c r="W809" s="143"/>
      <c r="X809" s="143"/>
      <c r="Y809" s="143"/>
      <c r="Z809" s="143"/>
    </row>
    <row r="810">
      <c r="A810" s="143"/>
      <c r="B810" s="143"/>
      <c r="C810" s="143"/>
      <c r="D810" s="143"/>
      <c r="E810" s="143"/>
      <c r="F810" s="143"/>
      <c r="G810" s="143"/>
      <c r="H810" s="143"/>
      <c r="I810" s="143"/>
      <c r="J810" s="143"/>
      <c r="K810" s="143"/>
      <c r="L810" s="143"/>
      <c r="M810" s="143"/>
      <c r="N810" s="143"/>
      <c r="O810" s="143"/>
      <c r="P810" s="143"/>
      <c r="Q810" s="143"/>
      <c r="R810" s="143"/>
      <c r="S810" s="143"/>
      <c r="T810" s="143"/>
      <c r="U810" s="143"/>
      <c r="V810" s="143"/>
      <c r="W810" s="143"/>
      <c r="X810" s="143"/>
      <c r="Y810" s="143"/>
      <c r="Z810" s="143"/>
    </row>
    <row r="811">
      <c r="A811" s="143"/>
      <c r="B811" s="143"/>
      <c r="C811" s="143"/>
      <c r="D811" s="143"/>
      <c r="E811" s="143"/>
      <c r="F811" s="143"/>
      <c r="G811" s="143"/>
      <c r="H811" s="143"/>
      <c r="I811" s="143"/>
      <c r="J811" s="143"/>
      <c r="K811" s="143"/>
      <c r="L811" s="143"/>
      <c r="M811" s="143"/>
      <c r="N811" s="143"/>
      <c r="O811" s="143"/>
      <c r="P811" s="143"/>
      <c r="Q811" s="143"/>
      <c r="R811" s="143"/>
      <c r="S811" s="143"/>
      <c r="T811" s="143"/>
      <c r="U811" s="143"/>
      <c r="V811" s="143"/>
      <c r="W811" s="143"/>
      <c r="X811" s="143"/>
      <c r="Y811" s="143"/>
      <c r="Z811" s="143"/>
    </row>
    <row r="812">
      <c r="A812" s="143"/>
      <c r="B812" s="143"/>
      <c r="C812" s="143"/>
      <c r="D812" s="143"/>
      <c r="E812" s="143"/>
      <c r="F812" s="143"/>
      <c r="G812" s="143"/>
      <c r="H812" s="143"/>
      <c r="I812" s="143"/>
      <c r="J812" s="143"/>
      <c r="K812" s="143"/>
      <c r="L812" s="143"/>
      <c r="M812" s="143"/>
      <c r="N812" s="143"/>
      <c r="O812" s="143"/>
      <c r="P812" s="143"/>
      <c r="Q812" s="143"/>
      <c r="R812" s="143"/>
      <c r="S812" s="143"/>
      <c r="T812" s="143"/>
      <c r="U812" s="143"/>
      <c r="V812" s="143"/>
      <c r="W812" s="143"/>
      <c r="X812" s="143"/>
      <c r="Y812" s="143"/>
      <c r="Z812" s="143"/>
    </row>
    <row r="813">
      <c r="A813" s="143"/>
      <c r="B813" s="143"/>
      <c r="C813" s="143"/>
      <c r="D813" s="143"/>
      <c r="E813" s="143"/>
      <c r="F813" s="143"/>
      <c r="G813" s="143"/>
      <c r="H813" s="143"/>
      <c r="I813" s="143"/>
      <c r="J813" s="143"/>
      <c r="K813" s="143"/>
      <c r="L813" s="143"/>
      <c r="M813" s="143"/>
      <c r="N813" s="143"/>
      <c r="O813" s="143"/>
      <c r="P813" s="143"/>
      <c r="Q813" s="143"/>
      <c r="R813" s="143"/>
      <c r="S813" s="143"/>
      <c r="T813" s="143"/>
      <c r="U813" s="143"/>
      <c r="V813" s="143"/>
      <c r="W813" s="143"/>
      <c r="X813" s="143"/>
      <c r="Y813" s="143"/>
      <c r="Z813" s="143"/>
    </row>
    <row r="814">
      <c r="A814" s="143"/>
      <c r="B814" s="143"/>
      <c r="C814" s="143"/>
      <c r="D814" s="143"/>
      <c r="E814" s="143"/>
      <c r="F814" s="143"/>
      <c r="G814" s="143"/>
      <c r="H814" s="143"/>
      <c r="I814" s="143"/>
      <c r="J814" s="143"/>
      <c r="K814" s="143"/>
      <c r="L814" s="143"/>
      <c r="M814" s="143"/>
      <c r="N814" s="143"/>
      <c r="O814" s="143"/>
      <c r="P814" s="143"/>
      <c r="Q814" s="143"/>
      <c r="R814" s="143"/>
      <c r="S814" s="143"/>
      <c r="T814" s="143"/>
      <c r="U814" s="143"/>
      <c r="V814" s="143"/>
      <c r="W814" s="143"/>
      <c r="X814" s="143"/>
      <c r="Y814" s="143"/>
      <c r="Z814" s="143"/>
    </row>
    <row r="815">
      <c r="A815" s="143"/>
      <c r="B815" s="143"/>
      <c r="C815" s="143"/>
      <c r="D815" s="143"/>
      <c r="E815" s="143"/>
      <c r="F815" s="143"/>
      <c r="G815" s="143"/>
      <c r="H815" s="143"/>
      <c r="I815" s="143"/>
      <c r="J815" s="143"/>
      <c r="K815" s="143"/>
      <c r="L815" s="143"/>
      <c r="M815" s="143"/>
      <c r="N815" s="143"/>
      <c r="O815" s="143"/>
      <c r="P815" s="143"/>
      <c r="Q815" s="143"/>
      <c r="R815" s="143"/>
      <c r="S815" s="143"/>
      <c r="T815" s="143"/>
      <c r="U815" s="143"/>
      <c r="V815" s="143"/>
      <c r="W815" s="143"/>
      <c r="X815" s="143"/>
      <c r="Y815" s="143"/>
      <c r="Z815" s="143"/>
    </row>
    <row r="816">
      <c r="A816" s="143"/>
      <c r="B816" s="143"/>
      <c r="C816" s="143"/>
      <c r="D816" s="143"/>
      <c r="E816" s="143"/>
      <c r="F816" s="143"/>
      <c r="G816" s="143"/>
      <c r="H816" s="143"/>
      <c r="I816" s="143"/>
      <c r="J816" s="143"/>
      <c r="K816" s="143"/>
      <c r="L816" s="143"/>
      <c r="M816" s="143"/>
      <c r="N816" s="143"/>
      <c r="O816" s="143"/>
      <c r="P816" s="143"/>
      <c r="Q816" s="143"/>
      <c r="R816" s="143"/>
      <c r="S816" s="143"/>
      <c r="T816" s="143"/>
      <c r="U816" s="143"/>
      <c r="V816" s="143"/>
      <c r="W816" s="143"/>
      <c r="X816" s="143"/>
      <c r="Y816" s="143"/>
      <c r="Z816" s="143"/>
    </row>
    <row r="817">
      <c r="A817" s="143"/>
      <c r="B817" s="143"/>
      <c r="C817" s="143"/>
      <c r="D817" s="143"/>
      <c r="E817" s="143"/>
      <c r="F817" s="143"/>
      <c r="G817" s="143"/>
      <c r="H817" s="143"/>
      <c r="I817" s="143"/>
      <c r="J817" s="143"/>
      <c r="K817" s="143"/>
      <c r="L817" s="143"/>
      <c r="M817" s="143"/>
      <c r="N817" s="143"/>
      <c r="O817" s="143"/>
      <c r="P817" s="143"/>
      <c r="Q817" s="143"/>
      <c r="R817" s="143"/>
      <c r="S817" s="143"/>
      <c r="T817" s="143"/>
      <c r="U817" s="143"/>
      <c r="V817" s="143"/>
      <c r="W817" s="143"/>
      <c r="X817" s="143"/>
      <c r="Y817" s="143"/>
      <c r="Z817" s="143"/>
    </row>
    <row r="818">
      <c r="A818" s="143"/>
      <c r="B818" s="143"/>
      <c r="C818" s="143"/>
      <c r="D818" s="143"/>
      <c r="E818" s="143"/>
      <c r="F818" s="143"/>
      <c r="G818" s="143"/>
      <c r="H818" s="143"/>
      <c r="I818" s="143"/>
      <c r="J818" s="143"/>
      <c r="K818" s="143"/>
      <c r="L818" s="143"/>
      <c r="M818" s="143"/>
      <c r="N818" s="143"/>
      <c r="O818" s="143"/>
      <c r="P818" s="143"/>
      <c r="Q818" s="143"/>
      <c r="R818" s="143"/>
      <c r="S818" s="143"/>
      <c r="T818" s="143"/>
      <c r="U818" s="143"/>
      <c r="V818" s="143"/>
      <c r="W818" s="143"/>
      <c r="X818" s="143"/>
      <c r="Y818" s="143"/>
      <c r="Z818" s="143"/>
    </row>
    <row r="819">
      <c r="A819" s="143"/>
      <c r="B819" s="143"/>
      <c r="C819" s="143"/>
      <c r="D819" s="143"/>
      <c r="E819" s="143"/>
      <c r="F819" s="143"/>
      <c r="G819" s="143"/>
      <c r="H819" s="143"/>
      <c r="I819" s="143"/>
      <c r="J819" s="143"/>
      <c r="K819" s="143"/>
      <c r="L819" s="143"/>
      <c r="M819" s="143"/>
      <c r="N819" s="143"/>
      <c r="O819" s="143"/>
      <c r="P819" s="143"/>
      <c r="Q819" s="143"/>
      <c r="R819" s="143"/>
      <c r="S819" s="143"/>
      <c r="T819" s="143"/>
      <c r="U819" s="143"/>
      <c r="V819" s="143"/>
      <c r="W819" s="143"/>
      <c r="X819" s="143"/>
      <c r="Y819" s="143"/>
      <c r="Z819" s="143"/>
    </row>
    <row r="820">
      <c r="A820" s="143"/>
      <c r="B820" s="143"/>
      <c r="C820" s="143"/>
      <c r="D820" s="143"/>
      <c r="E820" s="143"/>
      <c r="F820" s="143"/>
      <c r="G820" s="143"/>
      <c r="H820" s="143"/>
      <c r="I820" s="143"/>
      <c r="J820" s="143"/>
      <c r="K820" s="143"/>
      <c r="L820" s="143"/>
      <c r="M820" s="143"/>
      <c r="N820" s="143"/>
      <c r="O820" s="143"/>
      <c r="P820" s="143"/>
      <c r="Q820" s="143"/>
      <c r="R820" s="143"/>
      <c r="S820" s="143"/>
      <c r="T820" s="143"/>
      <c r="U820" s="143"/>
      <c r="V820" s="143"/>
      <c r="W820" s="143"/>
      <c r="X820" s="143"/>
      <c r="Y820" s="143"/>
      <c r="Z820" s="143"/>
    </row>
    <row r="821">
      <c r="A821" s="143"/>
      <c r="B821" s="143"/>
      <c r="C821" s="143"/>
      <c r="D821" s="143"/>
      <c r="E821" s="143"/>
      <c r="F821" s="143"/>
      <c r="G821" s="143"/>
      <c r="H821" s="143"/>
      <c r="I821" s="143"/>
      <c r="J821" s="143"/>
      <c r="K821" s="143"/>
      <c r="L821" s="143"/>
      <c r="M821" s="143"/>
      <c r="N821" s="143"/>
      <c r="O821" s="143"/>
      <c r="P821" s="143"/>
      <c r="Q821" s="143"/>
      <c r="R821" s="143"/>
      <c r="S821" s="143"/>
      <c r="T821" s="143"/>
      <c r="U821" s="143"/>
      <c r="V821" s="143"/>
      <c r="W821" s="143"/>
      <c r="X821" s="143"/>
      <c r="Y821" s="143"/>
      <c r="Z821" s="143"/>
    </row>
    <row r="822">
      <c r="A822" s="143"/>
      <c r="B822" s="143"/>
      <c r="C822" s="143"/>
      <c r="D822" s="143"/>
      <c r="E822" s="143"/>
      <c r="F822" s="143"/>
      <c r="G822" s="143"/>
      <c r="H822" s="143"/>
      <c r="I822" s="143"/>
      <c r="J822" s="143"/>
      <c r="K822" s="143"/>
      <c r="L822" s="143"/>
      <c r="M822" s="143"/>
      <c r="N822" s="143"/>
      <c r="O822" s="143"/>
      <c r="P822" s="143"/>
      <c r="Q822" s="143"/>
      <c r="R822" s="143"/>
      <c r="S822" s="143"/>
      <c r="T822" s="143"/>
      <c r="U822" s="143"/>
      <c r="V822" s="143"/>
      <c r="W822" s="143"/>
      <c r="X822" s="143"/>
      <c r="Y822" s="143"/>
      <c r="Z822" s="143"/>
    </row>
    <row r="823">
      <c r="A823" s="143"/>
      <c r="B823" s="143"/>
      <c r="C823" s="143"/>
      <c r="D823" s="143"/>
      <c r="E823" s="143"/>
      <c r="F823" s="143"/>
      <c r="G823" s="143"/>
      <c r="H823" s="143"/>
      <c r="I823" s="143"/>
      <c r="J823" s="143"/>
      <c r="K823" s="143"/>
      <c r="L823" s="143"/>
      <c r="M823" s="143"/>
      <c r="N823" s="143"/>
      <c r="O823" s="143"/>
      <c r="P823" s="143"/>
      <c r="Q823" s="143"/>
      <c r="R823" s="143"/>
      <c r="S823" s="143"/>
      <c r="T823" s="143"/>
      <c r="U823" s="143"/>
      <c r="V823" s="143"/>
      <c r="W823" s="143"/>
      <c r="X823" s="143"/>
      <c r="Y823" s="143"/>
      <c r="Z823" s="143"/>
    </row>
    <row r="824">
      <c r="A824" s="143"/>
      <c r="B824" s="143"/>
      <c r="C824" s="143"/>
      <c r="D824" s="143"/>
      <c r="E824" s="143"/>
      <c r="F824" s="143"/>
      <c r="G824" s="143"/>
      <c r="H824" s="143"/>
      <c r="I824" s="143"/>
      <c r="J824" s="143"/>
      <c r="K824" s="143"/>
      <c r="L824" s="143"/>
      <c r="M824" s="143"/>
      <c r="N824" s="143"/>
      <c r="O824" s="143"/>
      <c r="P824" s="143"/>
      <c r="Q824" s="143"/>
      <c r="R824" s="143"/>
      <c r="S824" s="143"/>
      <c r="T824" s="143"/>
      <c r="U824" s="143"/>
      <c r="V824" s="143"/>
      <c r="W824" s="143"/>
      <c r="X824" s="143"/>
      <c r="Y824" s="143"/>
      <c r="Z824" s="143"/>
    </row>
    <row r="825">
      <c r="A825" s="143"/>
      <c r="B825" s="143"/>
      <c r="C825" s="143"/>
      <c r="D825" s="143"/>
      <c r="E825" s="143"/>
      <c r="F825" s="143"/>
      <c r="G825" s="143"/>
      <c r="H825" s="143"/>
      <c r="I825" s="143"/>
      <c r="J825" s="143"/>
      <c r="K825" s="143"/>
      <c r="L825" s="143"/>
      <c r="M825" s="143"/>
      <c r="N825" s="143"/>
      <c r="O825" s="143"/>
      <c r="P825" s="143"/>
      <c r="Q825" s="143"/>
      <c r="R825" s="143"/>
      <c r="S825" s="143"/>
      <c r="T825" s="143"/>
      <c r="U825" s="143"/>
      <c r="V825" s="143"/>
      <c r="W825" s="143"/>
      <c r="X825" s="143"/>
      <c r="Y825" s="143"/>
      <c r="Z825" s="143"/>
    </row>
    <row r="826">
      <c r="A826" s="143"/>
      <c r="B826" s="143"/>
      <c r="C826" s="143"/>
      <c r="D826" s="143"/>
      <c r="E826" s="143"/>
      <c r="F826" s="143"/>
      <c r="G826" s="143"/>
      <c r="H826" s="143"/>
      <c r="I826" s="143"/>
      <c r="J826" s="143"/>
      <c r="K826" s="143"/>
      <c r="L826" s="143"/>
      <c r="M826" s="143"/>
      <c r="N826" s="143"/>
      <c r="O826" s="143"/>
      <c r="P826" s="143"/>
      <c r="Q826" s="143"/>
      <c r="R826" s="143"/>
      <c r="S826" s="143"/>
      <c r="T826" s="143"/>
      <c r="U826" s="143"/>
      <c r="V826" s="143"/>
      <c r="W826" s="143"/>
      <c r="X826" s="143"/>
      <c r="Y826" s="143"/>
      <c r="Z826" s="143"/>
    </row>
    <row r="827">
      <c r="A827" s="143"/>
      <c r="B827" s="143"/>
      <c r="C827" s="143"/>
      <c r="D827" s="143"/>
      <c r="E827" s="143"/>
      <c r="F827" s="143"/>
      <c r="G827" s="143"/>
      <c r="H827" s="143"/>
      <c r="I827" s="143"/>
      <c r="J827" s="143"/>
      <c r="K827" s="143"/>
      <c r="L827" s="143"/>
      <c r="M827" s="143"/>
      <c r="N827" s="143"/>
      <c r="O827" s="143"/>
      <c r="P827" s="143"/>
      <c r="Q827" s="143"/>
      <c r="R827" s="143"/>
      <c r="S827" s="143"/>
      <c r="T827" s="143"/>
      <c r="U827" s="143"/>
      <c r="V827" s="143"/>
      <c r="W827" s="143"/>
      <c r="X827" s="143"/>
      <c r="Y827" s="143"/>
      <c r="Z827" s="143"/>
    </row>
    <row r="828">
      <c r="A828" s="143"/>
      <c r="B828" s="143"/>
      <c r="C828" s="143"/>
      <c r="D828" s="143"/>
      <c r="E828" s="143"/>
      <c r="F828" s="143"/>
      <c r="G828" s="143"/>
      <c r="H828" s="143"/>
      <c r="I828" s="143"/>
      <c r="J828" s="143"/>
      <c r="K828" s="143"/>
      <c r="L828" s="143"/>
      <c r="M828" s="143"/>
      <c r="N828" s="143"/>
      <c r="O828" s="143"/>
      <c r="P828" s="143"/>
      <c r="Q828" s="143"/>
      <c r="R828" s="143"/>
      <c r="S828" s="143"/>
      <c r="T828" s="143"/>
      <c r="U828" s="143"/>
      <c r="V828" s="143"/>
      <c r="W828" s="143"/>
      <c r="X828" s="143"/>
      <c r="Y828" s="143"/>
      <c r="Z828" s="143"/>
    </row>
    <row r="829">
      <c r="A829" s="143"/>
      <c r="B829" s="143"/>
      <c r="C829" s="143"/>
      <c r="D829" s="143"/>
      <c r="E829" s="143"/>
      <c r="F829" s="143"/>
      <c r="G829" s="143"/>
      <c r="H829" s="143"/>
      <c r="I829" s="143"/>
      <c r="J829" s="143"/>
      <c r="K829" s="143"/>
      <c r="L829" s="143"/>
      <c r="M829" s="143"/>
      <c r="N829" s="143"/>
      <c r="O829" s="143"/>
      <c r="P829" s="143"/>
      <c r="Q829" s="143"/>
      <c r="R829" s="143"/>
      <c r="S829" s="143"/>
      <c r="T829" s="143"/>
      <c r="U829" s="143"/>
      <c r="V829" s="143"/>
      <c r="W829" s="143"/>
      <c r="X829" s="143"/>
      <c r="Y829" s="143"/>
      <c r="Z829" s="143"/>
    </row>
    <row r="830">
      <c r="A830" s="143"/>
      <c r="B830" s="143"/>
      <c r="C830" s="143"/>
      <c r="D830" s="143"/>
      <c r="E830" s="143"/>
      <c r="F830" s="143"/>
      <c r="G830" s="143"/>
      <c r="H830" s="143"/>
      <c r="I830" s="143"/>
      <c r="J830" s="143"/>
      <c r="K830" s="143"/>
      <c r="L830" s="143"/>
      <c r="M830" s="143"/>
      <c r="N830" s="143"/>
      <c r="O830" s="143"/>
      <c r="P830" s="143"/>
      <c r="Q830" s="143"/>
      <c r="R830" s="143"/>
      <c r="S830" s="143"/>
      <c r="T830" s="143"/>
      <c r="U830" s="143"/>
      <c r="V830" s="143"/>
      <c r="W830" s="143"/>
      <c r="X830" s="143"/>
      <c r="Y830" s="143"/>
      <c r="Z830" s="143"/>
    </row>
    <row r="831">
      <c r="A831" s="143"/>
      <c r="B831" s="143"/>
      <c r="C831" s="143"/>
      <c r="D831" s="143"/>
      <c r="E831" s="143"/>
      <c r="F831" s="143"/>
      <c r="G831" s="143"/>
      <c r="H831" s="143"/>
      <c r="I831" s="143"/>
      <c r="J831" s="143"/>
      <c r="K831" s="143"/>
      <c r="L831" s="143"/>
      <c r="M831" s="143"/>
      <c r="N831" s="143"/>
      <c r="O831" s="143"/>
      <c r="P831" s="143"/>
      <c r="Q831" s="143"/>
      <c r="R831" s="143"/>
      <c r="S831" s="143"/>
      <c r="T831" s="143"/>
      <c r="U831" s="143"/>
      <c r="V831" s="143"/>
      <c r="W831" s="143"/>
      <c r="X831" s="143"/>
      <c r="Y831" s="143"/>
      <c r="Z831" s="143"/>
    </row>
    <row r="832">
      <c r="A832" s="143"/>
      <c r="B832" s="143"/>
      <c r="C832" s="143"/>
      <c r="D832" s="143"/>
      <c r="E832" s="143"/>
      <c r="F832" s="143"/>
      <c r="G832" s="143"/>
      <c r="H832" s="143"/>
      <c r="I832" s="143"/>
      <c r="J832" s="143"/>
      <c r="K832" s="143"/>
      <c r="L832" s="143"/>
      <c r="M832" s="143"/>
      <c r="N832" s="143"/>
      <c r="O832" s="143"/>
      <c r="P832" s="143"/>
      <c r="Q832" s="143"/>
      <c r="R832" s="143"/>
      <c r="S832" s="143"/>
      <c r="T832" s="143"/>
      <c r="U832" s="143"/>
      <c r="V832" s="143"/>
      <c r="W832" s="143"/>
      <c r="X832" s="143"/>
      <c r="Y832" s="143"/>
      <c r="Z832" s="143"/>
    </row>
    <row r="833">
      <c r="A833" s="143"/>
      <c r="B833" s="143"/>
      <c r="C833" s="143"/>
      <c r="D833" s="143"/>
      <c r="E833" s="143"/>
      <c r="F833" s="143"/>
      <c r="G833" s="143"/>
      <c r="H833" s="143"/>
      <c r="I833" s="143"/>
      <c r="J833" s="143"/>
      <c r="K833" s="143"/>
      <c r="L833" s="143"/>
      <c r="M833" s="143"/>
      <c r="N833" s="143"/>
      <c r="O833" s="143"/>
      <c r="P833" s="143"/>
      <c r="Q833" s="143"/>
      <c r="R833" s="143"/>
      <c r="S833" s="143"/>
      <c r="T833" s="143"/>
      <c r="U833" s="143"/>
      <c r="V833" s="143"/>
      <c r="W833" s="143"/>
      <c r="X833" s="143"/>
      <c r="Y833" s="143"/>
      <c r="Z833" s="143"/>
    </row>
    <row r="834">
      <c r="A834" s="143"/>
      <c r="B834" s="143"/>
      <c r="C834" s="143"/>
      <c r="D834" s="143"/>
      <c r="E834" s="143"/>
      <c r="F834" s="143"/>
      <c r="G834" s="143"/>
      <c r="H834" s="143"/>
      <c r="I834" s="143"/>
      <c r="J834" s="143"/>
      <c r="K834" s="143"/>
      <c r="L834" s="143"/>
      <c r="M834" s="143"/>
      <c r="N834" s="143"/>
      <c r="O834" s="143"/>
      <c r="P834" s="143"/>
      <c r="Q834" s="143"/>
      <c r="R834" s="143"/>
      <c r="S834" s="143"/>
      <c r="T834" s="143"/>
      <c r="U834" s="143"/>
      <c r="V834" s="143"/>
      <c r="W834" s="143"/>
      <c r="X834" s="143"/>
      <c r="Y834" s="143"/>
      <c r="Z834" s="143"/>
    </row>
    <row r="835">
      <c r="A835" s="143"/>
      <c r="B835" s="143"/>
      <c r="C835" s="143"/>
      <c r="D835" s="143"/>
      <c r="E835" s="143"/>
      <c r="F835" s="143"/>
      <c r="G835" s="143"/>
      <c r="H835" s="143"/>
      <c r="I835" s="143"/>
      <c r="J835" s="143"/>
      <c r="K835" s="143"/>
      <c r="L835" s="143"/>
      <c r="M835" s="143"/>
      <c r="N835" s="143"/>
      <c r="O835" s="143"/>
      <c r="P835" s="143"/>
      <c r="Q835" s="143"/>
      <c r="R835" s="143"/>
      <c r="S835" s="143"/>
      <c r="T835" s="143"/>
      <c r="U835" s="143"/>
      <c r="V835" s="143"/>
      <c r="W835" s="143"/>
      <c r="X835" s="143"/>
      <c r="Y835" s="143"/>
      <c r="Z835" s="143"/>
    </row>
    <row r="836">
      <c r="A836" s="143"/>
      <c r="B836" s="143"/>
      <c r="C836" s="143"/>
      <c r="D836" s="143"/>
      <c r="E836" s="143"/>
      <c r="F836" s="143"/>
      <c r="G836" s="143"/>
      <c r="H836" s="143"/>
      <c r="I836" s="143"/>
      <c r="J836" s="143"/>
      <c r="K836" s="143"/>
      <c r="L836" s="143"/>
      <c r="M836" s="143"/>
      <c r="N836" s="143"/>
      <c r="O836" s="143"/>
      <c r="P836" s="143"/>
      <c r="Q836" s="143"/>
      <c r="R836" s="143"/>
      <c r="S836" s="143"/>
      <c r="T836" s="143"/>
      <c r="U836" s="143"/>
      <c r="V836" s="143"/>
      <c r="W836" s="143"/>
      <c r="X836" s="143"/>
      <c r="Y836" s="143"/>
      <c r="Z836" s="143"/>
    </row>
    <row r="837">
      <c r="A837" s="143"/>
      <c r="B837" s="143"/>
      <c r="C837" s="143"/>
      <c r="D837" s="143"/>
      <c r="E837" s="143"/>
      <c r="F837" s="143"/>
      <c r="G837" s="143"/>
      <c r="H837" s="143"/>
      <c r="I837" s="143"/>
      <c r="J837" s="143"/>
      <c r="K837" s="143"/>
      <c r="L837" s="143"/>
      <c r="M837" s="143"/>
      <c r="N837" s="143"/>
      <c r="O837" s="143"/>
      <c r="P837" s="143"/>
      <c r="Q837" s="143"/>
      <c r="R837" s="143"/>
      <c r="S837" s="143"/>
      <c r="T837" s="143"/>
      <c r="U837" s="143"/>
      <c r="V837" s="143"/>
      <c r="W837" s="143"/>
      <c r="X837" s="143"/>
      <c r="Y837" s="143"/>
      <c r="Z837" s="143"/>
    </row>
    <row r="838">
      <c r="A838" s="143"/>
      <c r="B838" s="143"/>
      <c r="C838" s="143"/>
      <c r="D838" s="143"/>
      <c r="E838" s="143"/>
      <c r="F838" s="143"/>
      <c r="G838" s="143"/>
      <c r="H838" s="143"/>
      <c r="I838" s="143"/>
      <c r="J838" s="143"/>
      <c r="K838" s="143"/>
      <c r="L838" s="143"/>
      <c r="M838" s="143"/>
      <c r="N838" s="143"/>
      <c r="O838" s="143"/>
      <c r="P838" s="143"/>
      <c r="Q838" s="143"/>
      <c r="R838" s="143"/>
      <c r="S838" s="143"/>
      <c r="T838" s="143"/>
      <c r="U838" s="143"/>
      <c r="V838" s="143"/>
      <c r="W838" s="143"/>
      <c r="X838" s="143"/>
      <c r="Y838" s="143"/>
      <c r="Z838" s="143"/>
    </row>
    <row r="839">
      <c r="A839" s="143"/>
      <c r="B839" s="143"/>
      <c r="C839" s="143"/>
      <c r="D839" s="143"/>
      <c r="E839" s="143"/>
      <c r="F839" s="143"/>
      <c r="G839" s="143"/>
      <c r="H839" s="143"/>
      <c r="I839" s="143"/>
      <c r="J839" s="143"/>
      <c r="K839" s="143"/>
      <c r="L839" s="143"/>
      <c r="M839" s="143"/>
      <c r="N839" s="143"/>
      <c r="O839" s="143"/>
      <c r="P839" s="143"/>
      <c r="Q839" s="143"/>
      <c r="R839" s="143"/>
      <c r="S839" s="143"/>
      <c r="T839" s="143"/>
      <c r="U839" s="143"/>
      <c r="V839" s="143"/>
      <c r="W839" s="143"/>
      <c r="X839" s="143"/>
      <c r="Y839" s="143"/>
      <c r="Z839" s="143"/>
    </row>
    <row r="840">
      <c r="A840" s="143"/>
      <c r="B840" s="143"/>
      <c r="C840" s="143"/>
      <c r="D840" s="143"/>
      <c r="E840" s="143"/>
      <c r="F840" s="143"/>
      <c r="G840" s="143"/>
      <c r="H840" s="143"/>
      <c r="I840" s="143"/>
      <c r="J840" s="143"/>
      <c r="K840" s="143"/>
      <c r="L840" s="143"/>
      <c r="M840" s="143"/>
      <c r="N840" s="143"/>
      <c r="O840" s="143"/>
      <c r="P840" s="143"/>
      <c r="Q840" s="143"/>
      <c r="R840" s="143"/>
      <c r="S840" s="143"/>
      <c r="T840" s="143"/>
      <c r="U840" s="143"/>
      <c r="V840" s="143"/>
      <c r="W840" s="143"/>
      <c r="X840" s="143"/>
      <c r="Y840" s="143"/>
      <c r="Z840" s="143"/>
    </row>
    <row r="841">
      <c r="A841" s="143"/>
      <c r="B841" s="143"/>
      <c r="C841" s="143"/>
      <c r="D841" s="143"/>
      <c r="E841" s="143"/>
      <c r="F841" s="143"/>
      <c r="G841" s="143"/>
      <c r="H841" s="143"/>
      <c r="I841" s="143"/>
      <c r="J841" s="143"/>
      <c r="K841" s="143"/>
      <c r="L841" s="143"/>
      <c r="M841" s="143"/>
      <c r="N841" s="143"/>
      <c r="O841" s="143"/>
      <c r="P841" s="143"/>
      <c r="Q841" s="143"/>
      <c r="R841" s="143"/>
      <c r="S841" s="143"/>
      <c r="T841" s="143"/>
      <c r="U841" s="143"/>
      <c r="V841" s="143"/>
      <c r="W841" s="143"/>
      <c r="X841" s="143"/>
      <c r="Y841" s="143"/>
      <c r="Z841" s="143"/>
    </row>
    <row r="842">
      <c r="A842" s="143"/>
      <c r="B842" s="143"/>
      <c r="C842" s="143"/>
      <c r="D842" s="143"/>
      <c r="E842" s="143"/>
      <c r="F842" s="143"/>
      <c r="G842" s="143"/>
      <c r="H842" s="143"/>
      <c r="I842" s="143"/>
      <c r="J842" s="143"/>
      <c r="K842" s="143"/>
      <c r="L842" s="143"/>
      <c r="M842" s="143"/>
      <c r="N842" s="143"/>
      <c r="O842" s="143"/>
      <c r="P842" s="143"/>
      <c r="Q842" s="143"/>
      <c r="R842" s="143"/>
      <c r="S842" s="143"/>
      <c r="T842" s="143"/>
      <c r="U842" s="143"/>
      <c r="V842" s="143"/>
      <c r="W842" s="143"/>
      <c r="X842" s="143"/>
      <c r="Y842" s="143"/>
      <c r="Z842" s="143"/>
    </row>
    <row r="843">
      <c r="A843" s="143"/>
      <c r="B843" s="143"/>
      <c r="C843" s="143"/>
      <c r="D843" s="143"/>
      <c r="E843" s="143"/>
      <c r="F843" s="143"/>
      <c r="G843" s="143"/>
      <c r="H843" s="143"/>
      <c r="I843" s="143"/>
      <c r="J843" s="143"/>
      <c r="K843" s="143"/>
      <c r="L843" s="143"/>
      <c r="M843" s="143"/>
      <c r="N843" s="143"/>
      <c r="O843" s="143"/>
      <c r="P843" s="143"/>
      <c r="Q843" s="143"/>
      <c r="R843" s="143"/>
      <c r="S843" s="143"/>
      <c r="T843" s="143"/>
      <c r="U843" s="143"/>
      <c r="V843" s="143"/>
      <c r="W843" s="143"/>
      <c r="X843" s="143"/>
      <c r="Y843" s="143"/>
      <c r="Z843" s="143"/>
    </row>
    <row r="844">
      <c r="A844" s="143"/>
      <c r="B844" s="143"/>
      <c r="C844" s="143"/>
      <c r="D844" s="143"/>
      <c r="E844" s="143"/>
      <c r="F844" s="143"/>
      <c r="G844" s="143"/>
      <c r="H844" s="143"/>
      <c r="I844" s="143"/>
      <c r="J844" s="143"/>
      <c r="K844" s="143"/>
      <c r="L844" s="143"/>
      <c r="M844" s="143"/>
      <c r="N844" s="143"/>
      <c r="O844" s="143"/>
      <c r="P844" s="143"/>
      <c r="Q844" s="143"/>
      <c r="R844" s="143"/>
      <c r="S844" s="143"/>
      <c r="T844" s="143"/>
      <c r="U844" s="143"/>
      <c r="V844" s="143"/>
      <c r="W844" s="143"/>
      <c r="X844" s="143"/>
      <c r="Y844" s="143"/>
      <c r="Z844" s="143"/>
    </row>
    <row r="845">
      <c r="A845" s="143"/>
      <c r="B845" s="143"/>
      <c r="C845" s="143"/>
      <c r="D845" s="143"/>
      <c r="E845" s="143"/>
      <c r="F845" s="143"/>
      <c r="G845" s="143"/>
      <c r="H845" s="143"/>
      <c r="I845" s="143"/>
      <c r="J845" s="143"/>
      <c r="K845" s="143"/>
      <c r="L845" s="143"/>
      <c r="M845" s="143"/>
      <c r="N845" s="143"/>
      <c r="O845" s="143"/>
      <c r="P845" s="143"/>
      <c r="Q845" s="143"/>
      <c r="R845" s="143"/>
      <c r="S845" s="143"/>
      <c r="T845" s="143"/>
      <c r="U845" s="143"/>
      <c r="V845" s="143"/>
      <c r="W845" s="143"/>
      <c r="X845" s="143"/>
      <c r="Y845" s="143"/>
      <c r="Z845" s="143"/>
    </row>
    <row r="846">
      <c r="A846" s="143"/>
      <c r="B846" s="143"/>
      <c r="C846" s="143"/>
      <c r="D846" s="143"/>
      <c r="E846" s="143"/>
      <c r="F846" s="143"/>
      <c r="G846" s="143"/>
      <c r="H846" s="143"/>
      <c r="I846" s="143"/>
      <c r="J846" s="143"/>
      <c r="K846" s="143"/>
      <c r="L846" s="143"/>
      <c r="M846" s="143"/>
      <c r="N846" s="143"/>
      <c r="O846" s="143"/>
      <c r="P846" s="143"/>
      <c r="Q846" s="143"/>
      <c r="R846" s="143"/>
      <c r="S846" s="143"/>
      <c r="T846" s="143"/>
      <c r="U846" s="143"/>
      <c r="V846" s="143"/>
      <c r="W846" s="143"/>
      <c r="X846" s="143"/>
      <c r="Y846" s="143"/>
      <c r="Z846" s="143"/>
    </row>
    <row r="847">
      <c r="A847" s="143"/>
      <c r="B847" s="143"/>
      <c r="C847" s="143"/>
      <c r="D847" s="143"/>
      <c r="E847" s="143"/>
      <c r="F847" s="143"/>
      <c r="G847" s="143"/>
      <c r="H847" s="143"/>
      <c r="I847" s="143"/>
      <c r="J847" s="143"/>
      <c r="K847" s="143"/>
      <c r="L847" s="143"/>
      <c r="M847" s="143"/>
      <c r="N847" s="143"/>
      <c r="O847" s="143"/>
      <c r="P847" s="143"/>
      <c r="Q847" s="143"/>
      <c r="R847" s="143"/>
      <c r="S847" s="143"/>
      <c r="T847" s="143"/>
      <c r="U847" s="143"/>
      <c r="V847" s="143"/>
      <c r="W847" s="143"/>
      <c r="X847" s="143"/>
      <c r="Y847" s="143"/>
      <c r="Z847" s="143"/>
    </row>
    <row r="848">
      <c r="A848" s="143"/>
      <c r="B848" s="143"/>
      <c r="C848" s="143"/>
      <c r="D848" s="143"/>
      <c r="E848" s="143"/>
      <c r="F848" s="143"/>
      <c r="G848" s="143"/>
      <c r="H848" s="143"/>
      <c r="I848" s="143"/>
      <c r="J848" s="143"/>
      <c r="K848" s="143"/>
      <c r="L848" s="143"/>
      <c r="M848" s="143"/>
      <c r="N848" s="143"/>
      <c r="O848" s="143"/>
      <c r="P848" s="143"/>
      <c r="Q848" s="143"/>
      <c r="R848" s="143"/>
      <c r="S848" s="143"/>
      <c r="T848" s="143"/>
      <c r="U848" s="143"/>
      <c r="V848" s="143"/>
      <c r="W848" s="143"/>
      <c r="X848" s="143"/>
      <c r="Y848" s="143"/>
      <c r="Z848" s="143"/>
    </row>
    <row r="849">
      <c r="A849" s="143"/>
      <c r="B849" s="143"/>
      <c r="C849" s="143"/>
      <c r="D849" s="143"/>
      <c r="E849" s="143"/>
      <c r="F849" s="143"/>
      <c r="G849" s="143"/>
      <c r="H849" s="143"/>
      <c r="I849" s="143"/>
      <c r="J849" s="143"/>
      <c r="K849" s="143"/>
      <c r="L849" s="143"/>
      <c r="M849" s="143"/>
      <c r="N849" s="143"/>
      <c r="O849" s="143"/>
      <c r="P849" s="143"/>
      <c r="Q849" s="143"/>
      <c r="R849" s="143"/>
      <c r="S849" s="143"/>
      <c r="T849" s="143"/>
      <c r="U849" s="143"/>
      <c r="V849" s="143"/>
      <c r="W849" s="143"/>
      <c r="X849" s="143"/>
      <c r="Y849" s="143"/>
      <c r="Z849" s="143"/>
    </row>
    <row r="850">
      <c r="A850" s="143"/>
      <c r="B850" s="143"/>
      <c r="C850" s="143"/>
      <c r="D850" s="143"/>
      <c r="E850" s="143"/>
      <c r="F850" s="143"/>
      <c r="G850" s="143"/>
      <c r="H850" s="143"/>
      <c r="I850" s="143"/>
      <c r="J850" s="143"/>
      <c r="K850" s="143"/>
      <c r="L850" s="143"/>
      <c r="M850" s="143"/>
      <c r="N850" s="143"/>
      <c r="O850" s="143"/>
      <c r="P850" s="143"/>
      <c r="Q850" s="143"/>
      <c r="R850" s="143"/>
      <c r="S850" s="143"/>
      <c r="T850" s="143"/>
      <c r="U850" s="143"/>
      <c r="V850" s="143"/>
      <c r="W850" s="143"/>
      <c r="X850" s="143"/>
      <c r="Y850" s="143"/>
      <c r="Z850" s="143"/>
    </row>
    <row r="851">
      <c r="A851" s="143"/>
      <c r="B851" s="143"/>
      <c r="C851" s="143"/>
      <c r="D851" s="143"/>
      <c r="E851" s="143"/>
      <c r="F851" s="143"/>
      <c r="G851" s="143"/>
      <c r="H851" s="143"/>
      <c r="I851" s="143"/>
      <c r="J851" s="143"/>
      <c r="K851" s="143"/>
      <c r="L851" s="143"/>
      <c r="M851" s="143"/>
      <c r="N851" s="143"/>
      <c r="O851" s="143"/>
      <c r="P851" s="143"/>
      <c r="Q851" s="143"/>
      <c r="R851" s="143"/>
      <c r="S851" s="143"/>
      <c r="T851" s="143"/>
      <c r="U851" s="143"/>
      <c r="V851" s="143"/>
      <c r="W851" s="143"/>
      <c r="X851" s="143"/>
      <c r="Y851" s="143"/>
      <c r="Z851" s="143"/>
    </row>
    <row r="852">
      <c r="A852" s="143"/>
      <c r="B852" s="143"/>
      <c r="C852" s="143"/>
      <c r="D852" s="143"/>
      <c r="E852" s="143"/>
      <c r="F852" s="143"/>
      <c r="G852" s="143"/>
      <c r="H852" s="143"/>
      <c r="I852" s="143"/>
      <c r="J852" s="143"/>
      <c r="K852" s="143"/>
      <c r="L852" s="143"/>
      <c r="M852" s="143"/>
      <c r="N852" s="143"/>
      <c r="O852" s="143"/>
      <c r="P852" s="143"/>
      <c r="Q852" s="143"/>
      <c r="R852" s="143"/>
      <c r="S852" s="143"/>
      <c r="T852" s="143"/>
      <c r="U852" s="143"/>
      <c r="V852" s="143"/>
      <c r="W852" s="143"/>
      <c r="X852" s="143"/>
      <c r="Y852" s="143"/>
      <c r="Z852" s="143"/>
    </row>
    <row r="853">
      <c r="A853" s="143"/>
      <c r="B853" s="143"/>
      <c r="C853" s="143"/>
      <c r="D853" s="143"/>
      <c r="E853" s="143"/>
      <c r="F853" s="143"/>
      <c r="G853" s="143"/>
      <c r="H853" s="143"/>
      <c r="I853" s="143"/>
      <c r="J853" s="143"/>
      <c r="K853" s="143"/>
      <c r="L853" s="143"/>
      <c r="M853" s="143"/>
      <c r="N853" s="143"/>
      <c r="O853" s="143"/>
      <c r="P853" s="143"/>
      <c r="Q853" s="143"/>
      <c r="R853" s="143"/>
      <c r="S853" s="143"/>
      <c r="T853" s="143"/>
      <c r="U853" s="143"/>
      <c r="V853" s="143"/>
      <c r="W853" s="143"/>
      <c r="X853" s="143"/>
      <c r="Y853" s="143"/>
      <c r="Z853" s="143"/>
    </row>
    <row r="854">
      <c r="A854" s="143"/>
      <c r="B854" s="143"/>
      <c r="C854" s="143"/>
      <c r="D854" s="143"/>
      <c r="E854" s="143"/>
      <c r="F854" s="143"/>
      <c r="G854" s="143"/>
      <c r="H854" s="143"/>
      <c r="I854" s="143"/>
      <c r="J854" s="143"/>
      <c r="K854" s="143"/>
      <c r="L854" s="143"/>
      <c r="M854" s="143"/>
      <c r="N854" s="143"/>
      <c r="O854" s="143"/>
      <c r="P854" s="143"/>
      <c r="Q854" s="143"/>
      <c r="R854" s="143"/>
      <c r="S854" s="143"/>
      <c r="T854" s="143"/>
      <c r="U854" s="143"/>
      <c r="V854" s="143"/>
      <c r="W854" s="143"/>
      <c r="X854" s="143"/>
      <c r="Y854" s="143"/>
      <c r="Z854" s="143"/>
    </row>
    <row r="855">
      <c r="A855" s="143"/>
      <c r="B855" s="143"/>
      <c r="C855" s="143"/>
      <c r="D855" s="143"/>
      <c r="E855" s="143"/>
      <c r="F855" s="143"/>
      <c r="G855" s="143"/>
      <c r="H855" s="143"/>
      <c r="I855" s="143"/>
      <c r="J855" s="143"/>
      <c r="K855" s="143"/>
      <c r="L855" s="143"/>
      <c r="M855" s="143"/>
      <c r="N855" s="143"/>
      <c r="O855" s="143"/>
      <c r="P855" s="143"/>
      <c r="Q855" s="143"/>
      <c r="R855" s="143"/>
      <c r="S855" s="143"/>
      <c r="T855" s="143"/>
      <c r="U855" s="143"/>
      <c r="V855" s="143"/>
      <c r="W855" s="143"/>
      <c r="X855" s="143"/>
      <c r="Y855" s="143"/>
      <c r="Z855" s="143"/>
    </row>
    <row r="856">
      <c r="A856" s="143"/>
      <c r="B856" s="143"/>
      <c r="C856" s="143"/>
      <c r="D856" s="143"/>
      <c r="E856" s="143"/>
      <c r="F856" s="143"/>
      <c r="G856" s="143"/>
      <c r="H856" s="143"/>
      <c r="I856" s="143"/>
      <c r="J856" s="143"/>
      <c r="K856" s="143"/>
      <c r="L856" s="143"/>
      <c r="M856" s="143"/>
      <c r="N856" s="143"/>
      <c r="O856" s="143"/>
      <c r="P856" s="143"/>
      <c r="Q856" s="143"/>
      <c r="R856" s="143"/>
      <c r="S856" s="143"/>
      <c r="T856" s="143"/>
      <c r="U856" s="143"/>
      <c r="V856" s="143"/>
      <c r="W856" s="143"/>
      <c r="X856" s="143"/>
      <c r="Y856" s="143"/>
      <c r="Z856" s="143"/>
    </row>
    <row r="857">
      <c r="A857" s="143"/>
      <c r="B857" s="143"/>
      <c r="C857" s="143"/>
      <c r="D857" s="143"/>
      <c r="E857" s="143"/>
      <c r="F857" s="143"/>
      <c r="G857" s="143"/>
      <c r="H857" s="143"/>
      <c r="I857" s="143"/>
      <c r="J857" s="143"/>
      <c r="K857" s="143"/>
      <c r="L857" s="143"/>
      <c r="M857" s="143"/>
      <c r="N857" s="143"/>
      <c r="O857" s="143"/>
      <c r="P857" s="143"/>
      <c r="Q857" s="143"/>
      <c r="R857" s="143"/>
      <c r="S857" s="143"/>
      <c r="T857" s="143"/>
      <c r="U857" s="143"/>
      <c r="V857" s="143"/>
      <c r="W857" s="143"/>
      <c r="X857" s="143"/>
      <c r="Y857" s="143"/>
      <c r="Z857" s="143"/>
    </row>
    <row r="858">
      <c r="A858" s="143"/>
      <c r="B858" s="143"/>
      <c r="C858" s="143"/>
      <c r="D858" s="143"/>
      <c r="E858" s="143"/>
      <c r="F858" s="143"/>
      <c r="G858" s="143"/>
      <c r="H858" s="143"/>
      <c r="I858" s="143"/>
      <c r="J858" s="143"/>
      <c r="K858" s="143"/>
      <c r="L858" s="143"/>
      <c r="M858" s="143"/>
      <c r="N858" s="143"/>
      <c r="O858" s="143"/>
      <c r="P858" s="143"/>
      <c r="Q858" s="143"/>
      <c r="R858" s="143"/>
      <c r="S858" s="143"/>
      <c r="T858" s="143"/>
      <c r="U858" s="143"/>
      <c r="V858" s="143"/>
      <c r="W858" s="143"/>
      <c r="X858" s="143"/>
      <c r="Y858" s="143"/>
      <c r="Z858" s="143"/>
    </row>
    <row r="859">
      <c r="A859" s="143"/>
      <c r="B859" s="143"/>
      <c r="C859" s="143"/>
      <c r="D859" s="143"/>
      <c r="E859" s="143"/>
      <c r="F859" s="143"/>
      <c r="G859" s="143"/>
      <c r="H859" s="143"/>
      <c r="I859" s="143"/>
      <c r="J859" s="143"/>
      <c r="K859" s="143"/>
      <c r="L859" s="143"/>
      <c r="M859" s="143"/>
      <c r="N859" s="143"/>
      <c r="O859" s="143"/>
      <c r="P859" s="143"/>
      <c r="Q859" s="143"/>
      <c r="R859" s="143"/>
      <c r="S859" s="143"/>
      <c r="T859" s="143"/>
      <c r="U859" s="143"/>
      <c r="V859" s="143"/>
      <c r="W859" s="143"/>
      <c r="X859" s="143"/>
      <c r="Y859" s="143"/>
      <c r="Z859" s="143"/>
    </row>
    <row r="860">
      <c r="A860" s="143"/>
      <c r="B860" s="143"/>
      <c r="C860" s="143"/>
      <c r="D860" s="143"/>
      <c r="E860" s="143"/>
      <c r="F860" s="143"/>
      <c r="G860" s="143"/>
      <c r="H860" s="143"/>
      <c r="I860" s="143"/>
      <c r="J860" s="143"/>
      <c r="K860" s="143"/>
      <c r="L860" s="143"/>
      <c r="M860" s="143"/>
      <c r="N860" s="143"/>
      <c r="O860" s="143"/>
      <c r="P860" s="143"/>
      <c r="Q860" s="143"/>
      <c r="R860" s="143"/>
      <c r="S860" s="143"/>
      <c r="T860" s="143"/>
      <c r="U860" s="143"/>
      <c r="V860" s="143"/>
      <c r="W860" s="143"/>
      <c r="X860" s="143"/>
      <c r="Y860" s="143"/>
      <c r="Z860" s="143"/>
    </row>
    <row r="861">
      <c r="A861" s="143"/>
      <c r="B861" s="143"/>
      <c r="C861" s="143"/>
      <c r="D861" s="143"/>
      <c r="E861" s="143"/>
      <c r="F861" s="143"/>
      <c r="G861" s="143"/>
      <c r="H861" s="143"/>
      <c r="I861" s="143"/>
      <c r="J861" s="143"/>
      <c r="K861" s="143"/>
      <c r="L861" s="143"/>
      <c r="M861" s="143"/>
      <c r="N861" s="143"/>
      <c r="O861" s="143"/>
      <c r="P861" s="143"/>
      <c r="Q861" s="143"/>
      <c r="R861" s="143"/>
      <c r="S861" s="143"/>
      <c r="T861" s="143"/>
      <c r="U861" s="143"/>
      <c r="V861" s="143"/>
      <c r="W861" s="143"/>
      <c r="X861" s="143"/>
      <c r="Y861" s="143"/>
      <c r="Z861" s="143"/>
    </row>
    <row r="862">
      <c r="A862" s="143"/>
      <c r="B862" s="143"/>
      <c r="C862" s="143"/>
      <c r="D862" s="143"/>
      <c r="E862" s="143"/>
      <c r="F862" s="143"/>
      <c r="G862" s="143"/>
      <c r="H862" s="143"/>
      <c r="I862" s="143"/>
      <c r="J862" s="143"/>
      <c r="K862" s="143"/>
      <c r="L862" s="143"/>
      <c r="M862" s="143"/>
      <c r="N862" s="143"/>
      <c r="O862" s="143"/>
      <c r="P862" s="143"/>
      <c r="Q862" s="143"/>
      <c r="R862" s="143"/>
      <c r="S862" s="143"/>
      <c r="T862" s="143"/>
      <c r="U862" s="143"/>
      <c r="V862" s="143"/>
      <c r="W862" s="143"/>
      <c r="X862" s="143"/>
      <c r="Y862" s="143"/>
      <c r="Z862" s="143"/>
    </row>
    <row r="863">
      <c r="A863" s="143"/>
      <c r="B863" s="143"/>
      <c r="C863" s="143"/>
      <c r="D863" s="143"/>
      <c r="E863" s="143"/>
      <c r="F863" s="143"/>
      <c r="G863" s="143"/>
      <c r="H863" s="143"/>
      <c r="I863" s="143"/>
      <c r="J863" s="143"/>
      <c r="K863" s="143"/>
      <c r="L863" s="143"/>
      <c r="M863" s="143"/>
      <c r="N863" s="143"/>
      <c r="O863" s="143"/>
      <c r="P863" s="143"/>
      <c r="Q863" s="143"/>
      <c r="R863" s="143"/>
      <c r="S863" s="143"/>
      <c r="T863" s="143"/>
      <c r="U863" s="143"/>
      <c r="V863" s="143"/>
      <c r="W863" s="143"/>
      <c r="X863" s="143"/>
      <c r="Y863" s="143"/>
      <c r="Z863" s="143"/>
    </row>
    <row r="864">
      <c r="A864" s="143"/>
      <c r="B864" s="143"/>
      <c r="C864" s="143"/>
      <c r="D864" s="143"/>
      <c r="E864" s="143"/>
      <c r="F864" s="143"/>
      <c r="G864" s="143"/>
      <c r="H864" s="143"/>
      <c r="I864" s="143"/>
      <c r="J864" s="143"/>
      <c r="K864" s="143"/>
      <c r="L864" s="143"/>
      <c r="M864" s="143"/>
      <c r="N864" s="143"/>
      <c r="O864" s="143"/>
      <c r="P864" s="143"/>
      <c r="Q864" s="143"/>
      <c r="R864" s="143"/>
      <c r="S864" s="143"/>
      <c r="T864" s="143"/>
      <c r="U864" s="143"/>
      <c r="V864" s="143"/>
      <c r="W864" s="143"/>
      <c r="X864" s="143"/>
      <c r="Y864" s="143"/>
      <c r="Z864" s="143"/>
    </row>
    <row r="865">
      <c r="A865" s="143"/>
      <c r="B865" s="143"/>
      <c r="C865" s="143"/>
      <c r="D865" s="143"/>
      <c r="E865" s="143"/>
      <c r="F865" s="143"/>
      <c r="G865" s="143"/>
      <c r="H865" s="143"/>
      <c r="I865" s="143"/>
      <c r="J865" s="143"/>
      <c r="K865" s="143"/>
      <c r="L865" s="143"/>
      <c r="M865" s="143"/>
      <c r="N865" s="143"/>
      <c r="O865" s="143"/>
      <c r="P865" s="143"/>
      <c r="Q865" s="143"/>
      <c r="R865" s="143"/>
      <c r="S865" s="143"/>
      <c r="T865" s="143"/>
      <c r="U865" s="143"/>
      <c r="V865" s="143"/>
      <c r="W865" s="143"/>
      <c r="X865" s="143"/>
      <c r="Y865" s="143"/>
      <c r="Z865" s="143"/>
    </row>
    <row r="866">
      <c r="A866" s="143"/>
      <c r="B866" s="143"/>
      <c r="C866" s="143"/>
      <c r="D866" s="143"/>
      <c r="E866" s="143"/>
      <c r="F866" s="143"/>
      <c r="G866" s="143"/>
      <c r="H866" s="143"/>
      <c r="I866" s="143"/>
      <c r="J866" s="143"/>
      <c r="K866" s="143"/>
      <c r="L866" s="143"/>
      <c r="M866" s="143"/>
      <c r="N866" s="143"/>
      <c r="O866" s="143"/>
      <c r="P866" s="143"/>
      <c r="Q866" s="143"/>
      <c r="R866" s="143"/>
      <c r="S866" s="143"/>
      <c r="T866" s="143"/>
      <c r="U866" s="143"/>
      <c r="V866" s="143"/>
      <c r="W866" s="143"/>
      <c r="X866" s="143"/>
      <c r="Y866" s="143"/>
      <c r="Z866" s="143"/>
    </row>
    <row r="867">
      <c r="A867" s="143"/>
      <c r="B867" s="143"/>
      <c r="C867" s="143"/>
      <c r="D867" s="143"/>
      <c r="E867" s="143"/>
      <c r="F867" s="143"/>
      <c r="G867" s="143"/>
      <c r="H867" s="143"/>
      <c r="I867" s="143"/>
      <c r="J867" s="143"/>
      <c r="K867" s="143"/>
      <c r="L867" s="143"/>
      <c r="M867" s="143"/>
      <c r="N867" s="143"/>
      <c r="O867" s="143"/>
      <c r="P867" s="143"/>
      <c r="Q867" s="143"/>
      <c r="R867" s="143"/>
      <c r="S867" s="143"/>
      <c r="T867" s="143"/>
      <c r="U867" s="143"/>
      <c r="V867" s="143"/>
      <c r="W867" s="143"/>
      <c r="X867" s="143"/>
      <c r="Y867" s="143"/>
      <c r="Z867" s="143"/>
    </row>
    <row r="868">
      <c r="A868" s="143"/>
      <c r="B868" s="143"/>
      <c r="C868" s="143"/>
      <c r="D868" s="143"/>
      <c r="E868" s="143"/>
      <c r="F868" s="143"/>
      <c r="G868" s="143"/>
      <c r="H868" s="143"/>
      <c r="I868" s="143"/>
      <c r="J868" s="143"/>
      <c r="K868" s="143"/>
      <c r="L868" s="143"/>
      <c r="M868" s="143"/>
      <c r="N868" s="143"/>
      <c r="O868" s="143"/>
      <c r="P868" s="143"/>
      <c r="Q868" s="143"/>
      <c r="R868" s="143"/>
      <c r="S868" s="143"/>
      <c r="T868" s="143"/>
      <c r="U868" s="143"/>
      <c r="V868" s="143"/>
      <c r="W868" s="143"/>
      <c r="X868" s="143"/>
      <c r="Y868" s="143"/>
      <c r="Z868" s="143"/>
    </row>
    <row r="869">
      <c r="A869" s="143"/>
      <c r="B869" s="143"/>
      <c r="C869" s="143"/>
      <c r="D869" s="143"/>
      <c r="E869" s="143"/>
      <c r="F869" s="143"/>
      <c r="G869" s="143"/>
      <c r="H869" s="143"/>
      <c r="I869" s="143"/>
      <c r="J869" s="143"/>
      <c r="K869" s="143"/>
      <c r="L869" s="143"/>
      <c r="M869" s="143"/>
      <c r="N869" s="143"/>
      <c r="O869" s="143"/>
      <c r="P869" s="143"/>
      <c r="Q869" s="143"/>
      <c r="R869" s="143"/>
      <c r="S869" s="143"/>
      <c r="T869" s="143"/>
      <c r="U869" s="143"/>
      <c r="V869" s="143"/>
      <c r="W869" s="143"/>
      <c r="X869" s="143"/>
      <c r="Y869" s="143"/>
      <c r="Z869" s="143"/>
    </row>
    <row r="870">
      <c r="A870" s="143"/>
      <c r="B870" s="143"/>
      <c r="C870" s="143"/>
      <c r="D870" s="143"/>
      <c r="E870" s="143"/>
      <c r="F870" s="143"/>
      <c r="G870" s="143"/>
      <c r="H870" s="143"/>
      <c r="I870" s="143"/>
      <c r="J870" s="143"/>
      <c r="K870" s="143"/>
      <c r="L870" s="143"/>
      <c r="M870" s="143"/>
      <c r="N870" s="143"/>
      <c r="O870" s="143"/>
      <c r="P870" s="143"/>
      <c r="Q870" s="143"/>
      <c r="R870" s="143"/>
      <c r="S870" s="143"/>
      <c r="T870" s="143"/>
      <c r="U870" s="143"/>
      <c r="V870" s="143"/>
      <c r="W870" s="143"/>
      <c r="X870" s="143"/>
      <c r="Y870" s="143"/>
      <c r="Z870" s="143"/>
    </row>
    <row r="871">
      <c r="A871" s="143"/>
      <c r="B871" s="143"/>
      <c r="C871" s="143"/>
      <c r="D871" s="143"/>
      <c r="E871" s="143"/>
      <c r="F871" s="143"/>
      <c r="G871" s="143"/>
      <c r="H871" s="143"/>
      <c r="I871" s="143"/>
      <c r="J871" s="143"/>
      <c r="K871" s="143"/>
      <c r="L871" s="143"/>
      <c r="M871" s="143"/>
      <c r="N871" s="143"/>
      <c r="O871" s="143"/>
      <c r="P871" s="143"/>
      <c r="Q871" s="143"/>
      <c r="R871" s="143"/>
      <c r="S871" s="143"/>
      <c r="T871" s="143"/>
      <c r="U871" s="143"/>
      <c r="V871" s="143"/>
      <c r="W871" s="143"/>
      <c r="X871" s="143"/>
      <c r="Y871" s="143"/>
      <c r="Z871" s="143"/>
    </row>
    <row r="872">
      <c r="A872" s="143"/>
      <c r="B872" s="143"/>
      <c r="C872" s="143"/>
      <c r="D872" s="143"/>
      <c r="E872" s="143"/>
      <c r="F872" s="143"/>
      <c r="G872" s="143"/>
      <c r="H872" s="143"/>
      <c r="I872" s="143"/>
      <c r="J872" s="143"/>
      <c r="K872" s="143"/>
      <c r="L872" s="143"/>
      <c r="M872" s="143"/>
      <c r="N872" s="143"/>
      <c r="O872" s="143"/>
      <c r="P872" s="143"/>
      <c r="Q872" s="143"/>
      <c r="R872" s="143"/>
      <c r="S872" s="143"/>
      <c r="T872" s="143"/>
      <c r="U872" s="143"/>
      <c r="V872" s="143"/>
      <c r="W872" s="143"/>
      <c r="X872" s="143"/>
      <c r="Y872" s="143"/>
      <c r="Z872" s="143"/>
    </row>
    <row r="873">
      <c r="A873" s="143"/>
      <c r="B873" s="143"/>
      <c r="C873" s="143"/>
      <c r="D873" s="143"/>
      <c r="E873" s="143"/>
      <c r="F873" s="143"/>
      <c r="G873" s="143"/>
      <c r="H873" s="143"/>
      <c r="I873" s="143"/>
      <c r="J873" s="143"/>
      <c r="K873" s="143"/>
      <c r="L873" s="143"/>
      <c r="M873" s="143"/>
      <c r="N873" s="143"/>
      <c r="O873" s="143"/>
      <c r="P873" s="143"/>
      <c r="Q873" s="143"/>
      <c r="R873" s="143"/>
      <c r="S873" s="143"/>
      <c r="T873" s="143"/>
      <c r="U873" s="143"/>
      <c r="V873" s="143"/>
      <c r="W873" s="143"/>
      <c r="X873" s="143"/>
      <c r="Y873" s="143"/>
      <c r="Z873" s="143"/>
    </row>
    <row r="874">
      <c r="A874" s="143"/>
      <c r="B874" s="143"/>
      <c r="C874" s="143"/>
      <c r="D874" s="143"/>
      <c r="E874" s="143"/>
      <c r="F874" s="143"/>
      <c r="G874" s="143"/>
      <c r="H874" s="143"/>
      <c r="I874" s="143"/>
      <c r="J874" s="143"/>
      <c r="K874" s="143"/>
      <c r="L874" s="143"/>
      <c r="M874" s="143"/>
      <c r="N874" s="143"/>
      <c r="O874" s="143"/>
      <c r="P874" s="143"/>
      <c r="Q874" s="143"/>
      <c r="R874" s="143"/>
      <c r="S874" s="143"/>
      <c r="T874" s="143"/>
      <c r="U874" s="143"/>
      <c r="V874" s="143"/>
      <c r="W874" s="143"/>
      <c r="X874" s="143"/>
      <c r="Y874" s="143"/>
      <c r="Z874" s="143"/>
    </row>
    <row r="875">
      <c r="A875" s="143"/>
      <c r="B875" s="143"/>
      <c r="C875" s="143"/>
      <c r="D875" s="143"/>
      <c r="E875" s="143"/>
      <c r="F875" s="143"/>
      <c r="G875" s="143"/>
      <c r="H875" s="143"/>
      <c r="I875" s="143"/>
      <c r="J875" s="143"/>
      <c r="K875" s="143"/>
      <c r="L875" s="143"/>
      <c r="M875" s="143"/>
      <c r="N875" s="143"/>
      <c r="O875" s="143"/>
      <c r="P875" s="143"/>
      <c r="Q875" s="143"/>
      <c r="R875" s="143"/>
      <c r="S875" s="143"/>
      <c r="T875" s="143"/>
      <c r="U875" s="143"/>
      <c r="V875" s="143"/>
      <c r="W875" s="143"/>
      <c r="X875" s="143"/>
      <c r="Y875" s="143"/>
      <c r="Z875" s="143"/>
    </row>
    <row r="876">
      <c r="A876" s="143"/>
      <c r="B876" s="143"/>
      <c r="C876" s="143"/>
      <c r="D876" s="143"/>
      <c r="E876" s="143"/>
      <c r="F876" s="143"/>
      <c r="G876" s="143"/>
      <c r="H876" s="143"/>
      <c r="I876" s="143"/>
      <c r="J876" s="143"/>
      <c r="K876" s="143"/>
      <c r="L876" s="143"/>
      <c r="M876" s="143"/>
      <c r="N876" s="143"/>
      <c r="O876" s="143"/>
      <c r="P876" s="143"/>
      <c r="Q876" s="143"/>
      <c r="R876" s="143"/>
      <c r="S876" s="143"/>
      <c r="T876" s="143"/>
      <c r="U876" s="143"/>
      <c r="V876" s="143"/>
      <c r="W876" s="143"/>
      <c r="X876" s="143"/>
      <c r="Y876" s="143"/>
      <c r="Z876" s="143"/>
    </row>
    <row r="877">
      <c r="A877" s="143"/>
      <c r="B877" s="143"/>
      <c r="C877" s="143"/>
      <c r="D877" s="143"/>
      <c r="E877" s="143"/>
      <c r="F877" s="143"/>
      <c r="G877" s="143"/>
      <c r="H877" s="143"/>
      <c r="I877" s="143"/>
      <c r="J877" s="143"/>
      <c r="K877" s="143"/>
      <c r="L877" s="143"/>
      <c r="M877" s="143"/>
      <c r="N877" s="143"/>
      <c r="O877" s="143"/>
      <c r="P877" s="143"/>
      <c r="Q877" s="143"/>
      <c r="R877" s="143"/>
      <c r="S877" s="143"/>
      <c r="T877" s="143"/>
      <c r="U877" s="143"/>
      <c r="V877" s="143"/>
      <c r="W877" s="143"/>
      <c r="X877" s="143"/>
      <c r="Y877" s="143"/>
      <c r="Z877" s="143"/>
    </row>
    <row r="878">
      <c r="A878" s="143"/>
      <c r="B878" s="143"/>
      <c r="C878" s="143"/>
      <c r="D878" s="143"/>
      <c r="E878" s="143"/>
      <c r="F878" s="143"/>
      <c r="G878" s="143"/>
      <c r="H878" s="143"/>
      <c r="I878" s="143"/>
      <c r="J878" s="143"/>
      <c r="K878" s="143"/>
      <c r="L878" s="143"/>
      <c r="M878" s="143"/>
      <c r="N878" s="143"/>
      <c r="O878" s="143"/>
      <c r="P878" s="143"/>
      <c r="Q878" s="143"/>
      <c r="R878" s="143"/>
      <c r="S878" s="143"/>
      <c r="T878" s="143"/>
      <c r="U878" s="143"/>
      <c r="V878" s="143"/>
      <c r="W878" s="143"/>
      <c r="X878" s="143"/>
      <c r="Y878" s="143"/>
      <c r="Z878" s="143"/>
    </row>
    <row r="879">
      <c r="A879" s="143"/>
      <c r="B879" s="143"/>
      <c r="C879" s="143"/>
      <c r="D879" s="143"/>
      <c r="E879" s="143"/>
      <c r="F879" s="143"/>
      <c r="G879" s="143"/>
      <c r="H879" s="143"/>
      <c r="I879" s="143"/>
      <c r="J879" s="143"/>
      <c r="K879" s="143"/>
      <c r="L879" s="143"/>
      <c r="M879" s="143"/>
      <c r="N879" s="143"/>
      <c r="O879" s="143"/>
      <c r="P879" s="143"/>
      <c r="Q879" s="143"/>
      <c r="R879" s="143"/>
      <c r="S879" s="143"/>
      <c r="T879" s="143"/>
      <c r="U879" s="143"/>
      <c r="V879" s="143"/>
      <c r="W879" s="143"/>
      <c r="X879" s="143"/>
      <c r="Y879" s="143"/>
      <c r="Z879" s="143"/>
    </row>
    <row r="880">
      <c r="A880" s="143"/>
      <c r="B880" s="143"/>
      <c r="C880" s="143"/>
      <c r="D880" s="143"/>
      <c r="E880" s="143"/>
      <c r="F880" s="143"/>
      <c r="G880" s="143"/>
      <c r="H880" s="143"/>
      <c r="I880" s="143"/>
      <c r="J880" s="143"/>
      <c r="K880" s="143"/>
      <c r="L880" s="143"/>
      <c r="M880" s="143"/>
      <c r="N880" s="143"/>
      <c r="O880" s="143"/>
      <c r="P880" s="143"/>
      <c r="Q880" s="143"/>
      <c r="R880" s="143"/>
      <c r="S880" s="143"/>
      <c r="T880" s="143"/>
      <c r="U880" s="143"/>
      <c r="V880" s="143"/>
      <c r="W880" s="143"/>
      <c r="X880" s="143"/>
      <c r="Y880" s="143"/>
      <c r="Z880" s="143"/>
    </row>
    <row r="881">
      <c r="A881" s="143"/>
      <c r="B881" s="143"/>
      <c r="C881" s="143"/>
      <c r="D881" s="143"/>
      <c r="E881" s="143"/>
      <c r="F881" s="143"/>
      <c r="G881" s="143"/>
      <c r="H881" s="143"/>
      <c r="I881" s="143"/>
      <c r="J881" s="143"/>
      <c r="K881" s="143"/>
      <c r="L881" s="143"/>
      <c r="M881" s="143"/>
      <c r="N881" s="143"/>
      <c r="O881" s="143"/>
      <c r="P881" s="143"/>
      <c r="Q881" s="143"/>
      <c r="R881" s="143"/>
      <c r="S881" s="143"/>
      <c r="T881" s="143"/>
      <c r="U881" s="143"/>
      <c r="V881" s="143"/>
      <c r="W881" s="143"/>
      <c r="X881" s="143"/>
      <c r="Y881" s="143"/>
      <c r="Z881" s="143"/>
    </row>
    <row r="882">
      <c r="A882" s="143"/>
      <c r="B882" s="143"/>
      <c r="C882" s="143"/>
      <c r="D882" s="143"/>
      <c r="E882" s="143"/>
      <c r="F882" s="143"/>
      <c r="G882" s="143"/>
      <c r="H882" s="143"/>
      <c r="I882" s="143"/>
      <c r="J882" s="143"/>
      <c r="K882" s="143"/>
      <c r="L882" s="143"/>
      <c r="M882" s="143"/>
      <c r="N882" s="143"/>
      <c r="O882" s="143"/>
      <c r="P882" s="143"/>
      <c r="Q882" s="143"/>
      <c r="R882" s="143"/>
      <c r="S882" s="143"/>
      <c r="T882" s="143"/>
      <c r="U882" s="143"/>
      <c r="V882" s="143"/>
      <c r="W882" s="143"/>
      <c r="X882" s="143"/>
      <c r="Y882" s="143"/>
      <c r="Z882" s="143"/>
    </row>
    <row r="883">
      <c r="A883" s="143"/>
      <c r="B883" s="143"/>
      <c r="C883" s="143"/>
      <c r="D883" s="143"/>
      <c r="E883" s="143"/>
      <c r="F883" s="143"/>
      <c r="G883" s="143"/>
      <c r="H883" s="143"/>
      <c r="I883" s="143"/>
      <c r="J883" s="143"/>
      <c r="K883" s="143"/>
      <c r="L883" s="143"/>
      <c r="M883" s="143"/>
      <c r="N883" s="143"/>
      <c r="O883" s="143"/>
      <c r="P883" s="143"/>
      <c r="Q883" s="143"/>
      <c r="R883" s="143"/>
      <c r="S883" s="143"/>
      <c r="T883" s="143"/>
      <c r="U883" s="143"/>
      <c r="V883" s="143"/>
      <c r="W883" s="143"/>
      <c r="X883" s="143"/>
      <c r="Y883" s="143"/>
      <c r="Z883" s="143"/>
    </row>
    <row r="884">
      <c r="A884" s="143"/>
      <c r="B884" s="143"/>
      <c r="C884" s="143"/>
      <c r="D884" s="143"/>
      <c r="E884" s="143"/>
      <c r="F884" s="143"/>
      <c r="G884" s="143"/>
      <c r="H884" s="143"/>
      <c r="I884" s="143"/>
      <c r="J884" s="143"/>
      <c r="K884" s="143"/>
      <c r="L884" s="143"/>
      <c r="M884" s="143"/>
      <c r="N884" s="143"/>
      <c r="O884" s="143"/>
      <c r="P884" s="143"/>
      <c r="Q884" s="143"/>
      <c r="R884" s="143"/>
      <c r="S884" s="143"/>
      <c r="T884" s="143"/>
      <c r="U884" s="143"/>
      <c r="V884" s="143"/>
      <c r="W884" s="143"/>
      <c r="X884" s="143"/>
      <c r="Y884" s="143"/>
      <c r="Z884" s="143"/>
    </row>
    <row r="885">
      <c r="A885" s="143"/>
      <c r="B885" s="143"/>
      <c r="C885" s="143"/>
      <c r="D885" s="143"/>
      <c r="E885" s="143"/>
      <c r="F885" s="143"/>
      <c r="G885" s="143"/>
      <c r="H885" s="143"/>
      <c r="I885" s="143"/>
      <c r="J885" s="143"/>
      <c r="K885" s="143"/>
      <c r="L885" s="143"/>
      <c r="M885" s="143"/>
      <c r="N885" s="143"/>
      <c r="O885" s="143"/>
      <c r="P885" s="143"/>
      <c r="Q885" s="143"/>
      <c r="R885" s="143"/>
      <c r="S885" s="143"/>
      <c r="T885" s="143"/>
      <c r="U885" s="143"/>
      <c r="V885" s="143"/>
      <c r="W885" s="143"/>
      <c r="X885" s="143"/>
      <c r="Y885" s="143"/>
      <c r="Z885" s="143"/>
    </row>
    <row r="886">
      <c r="A886" s="143"/>
      <c r="B886" s="143"/>
      <c r="C886" s="143"/>
      <c r="D886" s="143"/>
      <c r="E886" s="143"/>
      <c r="F886" s="143"/>
      <c r="G886" s="143"/>
      <c r="H886" s="143"/>
      <c r="I886" s="143"/>
      <c r="J886" s="143"/>
      <c r="K886" s="143"/>
      <c r="L886" s="143"/>
      <c r="M886" s="143"/>
      <c r="N886" s="143"/>
      <c r="O886" s="143"/>
      <c r="P886" s="143"/>
      <c r="Q886" s="143"/>
      <c r="R886" s="143"/>
      <c r="S886" s="143"/>
      <c r="T886" s="143"/>
      <c r="U886" s="143"/>
      <c r="V886" s="143"/>
      <c r="W886" s="143"/>
      <c r="X886" s="143"/>
      <c r="Y886" s="143"/>
      <c r="Z886" s="143"/>
    </row>
    <row r="887">
      <c r="A887" s="143"/>
      <c r="B887" s="143"/>
      <c r="C887" s="143"/>
      <c r="D887" s="143"/>
      <c r="E887" s="143"/>
      <c r="F887" s="143"/>
      <c r="G887" s="143"/>
      <c r="H887" s="143"/>
      <c r="I887" s="143"/>
      <c r="J887" s="143"/>
      <c r="K887" s="143"/>
      <c r="L887" s="143"/>
      <c r="M887" s="143"/>
      <c r="N887" s="143"/>
      <c r="O887" s="143"/>
      <c r="P887" s="143"/>
      <c r="Q887" s="143"/>
      <c r="R887" s="143"/>
      <c r="S887" s="143"/>
      <c r="T887" s="143"/>
      <c r="U887" s="143"/>
      <c r="V887" s="143"/>
      <c r="W887" s="143"/>
      <c r="X887" s="143"/>
      <c r="Y887" s="143"/>
      <c r="Z887" s="143"/>
    </row>
    <row r="888">
      <c r="A888" s="143"/>
      <c r="B888" s="143"/>
      <c r="C888" s="143"/>
      <c r="D888" s="143"/>
      <c r="E888" s="143"/>
      <c r="F888" s="143"/>
      <c r="G888" s="143"/>
      <c r="H888" s="143"/>
      <c r="I888" s="143"/>
      <c r="J888" s="143"/>
      <c r="K888" s="143"/>
      <c r="L888" s="143"/>
      <c r="M888" s="143"/>
      <c r="N888" s="143"/>
      <c r="O888" s="143"/>
      <c r="P888" s="143"/>
      <c r="Q888" s="143"/>
      <c r="R888" s="143"/>
      <c r="S888" s="143"/>
      <c r="T888" s="143"/>
      <c r="U888" s="143"/>
      <c r="V888" s="143"/>
      <c r="W888" s="143"/>
      <c r="X888" s="143"/>
      <c r="Y888" s="143"/>
      <c r="Z888" s="143"/>
    </row>
    <row r="889">
      <c r="A889" s="143"/>
      <c r="B889" s="143"/>
      <c r="C889" s="143"/>
      <c r="D889" s="143"/>
      <c r="E889" s="143"/>
      <c r="F889" s="143"/>
      <c r="G889" s="143"/>
      <c r="H889" s="143"/>
      <c r="I889" s="143"/>
      <c r="J889" s="143"/>
      <c r="K889" s="143"/>
      <c r="L889" s="143"/>
      <c r="M889" s="143"/>
      <c r="N889" s="143"/>
      <c r="O889" s="143"/>
      <c r="P889" s="143"/>
      <c r="Q889" s="143"/>
      <c r="R889" s="143"/>
      <c r="S889" s="143"/>
      <c r="T889" s="143"/>
      <c r="U889" s="143"/>
      <c r="V889" s="143"/>
      <c r="W889" s="143"/>
      <c r="X889" s="143"/>
      <c r="Y889" s="143"/>
      <c r="Z889" s="143"/>
    </row>
    <row r="890">
      <c r="A890" s="143"/>
      <c r="B890" s="143"/>
      <c r="C890" s="143"/>
      <c r="D890" s="143"/>
      <c r="E890" s="143"/>
      <c r="F890" s="143"/>
      <c r="G890" s="143"/>
      <c r="H890" s="143"/>
      <c r="I890" s="143"/>
      <c r="J890" s="143"/>
      <c r="K890" s="143"/>
      <c r="L890" s="143"/>
      <c r="M890" s="143"/>
      <c r="N890" s="143"/>
      <c r="O890" s="143"/>
      <c r="P890" s="143"/>
      <c r="Q890" s="143"/>
      <c r="R890" s="143"/>
      <c r="S890" s="143"/>
      <c r="T890" s="143"/>
      <c r="U890" s="143"/>
      <c r="V890" s="143"/>
      <c r="W890" s="143"/>
      <c r="X890" s="143"/>
      <c r="Y890" s="143"/>
      <c r="Z890" s="143"/>
    </row>
    <row r="891">
      <c r="A891" s="143"/>
      <c r="B891" s="143"/>
      <c r="C891" s="143"/>
      <c r="D891" s="143"/>
      <c r="E891" s="143"/>
      <c r="F891" s="143"/>
      <c r="G891" s="143"/>
      <c r="H891" s="143"/>
      <c r="I891" s="143"/>
      <c r="J891" s="143"/>
      <c r="K891" s="143"/>
      <c r="L891" s="143"/>
      <c r="M891" s="143"/>
      <c r="N891" s="143"/>
      <c r="O891" s="143"/>
      <c r="P891" s="143"/>
      <c r="Q891" s="143"/>
      <c r="R891" s="143"/>
      <c r="S891" s="143"/>
      <c r="T891" s="143"/>
      <c r="U891" s="143"/>
      <c r="V891" s="143"/>
      <c r="W891" s="143"/>
      <c r="X891" s="143"/>
      <c r="Y891" s="143"/>
      <c r="Z891" s="143"/>
    </row>
    <row r="892">
      <c r="A892" s="143"/>
      <c r="B892" s="143"/>
      <c r="C892" s="143"/>
      <c r="D892" s="143"/>
      <c r="E892" s="143"/>
      <c r="F892" s="143"/>
      <c r="G892" s="143"/>
      <c r="H892" s="143"/>
      <c r="I892" s="143"/>
      <c r="J892" s="143"/>
      <c r="K892" s="143"/>
      <c r="L892" s="143"/>
      <c r="M892" s="143"/>
      <c r="N892" s="143"/>
      <c r="O892" s="143"/>
      <c r="P892" s="143"/>
      <c r="Q892" s="143"/>
      <c r="R892" s="143"/>
      <c r="S892" s="143"/>
      <c r="T892" s="143"/>
      <c r="U892" s="143"/>
      <c r="V892" s="143"/>
      <c r="W892" s="143"/>
      <c r="X892" s="143"/>
      <c r="Y892" s="143"/>
      <c r="Z892" s="143"/>
    </row>
    <row r="893">
      <c r="A893" s="143"/>
      <c r="B893" s="143"/>
      <c r="C893" s="143"/>
      <c r="D893" s="143"/>
      <c r="E893" s="143"/>
      <c r="F893" s="143"/>
      <c r="G893" s="143"/>
      <c r="H893" s="143"/>
      <c r="I893" s="143"/>
      <c r="J893" s="143"/>
      <c r="K893" s="143"/>
      <c r="L893" s="143"/>
      <c r="M893" s="143"/>
      <c r="N893" s="143"/>
      <c r="O893" s="143"/>
      <c r="P893" s="143"/>
      <c r="Q893" s="143"/>
      <c r="R893" s="143"/>
      <c r="S893" s="143"/>
      <c r="T893" s="143"/>
      <c r="U893" s="143"/>
      <c r="V893" s="143"/>
      <c r="W893" s="143"/>
      <c r="X893" s="143"/>
      <c r="Y893" s="143"/>
      <c r="Z893" s="143"/>
    </row>
    <row r="894">
      <c r="A894" s="143"/>
      <c r="B894" s="143"/>
      <c r="C894" s="143"/>
      <c r="D894" s="143"/>
      <c r="E894" s="143"/>
      <c r="F894" s="143"/>
      <c r="G894" s="143"/>
      <c r="H894" s="143"/>
      <c r="I894" s="143"/>
      <c r="J894" s="143"/>
      <c r="K894" s="143"/>
      <c r="L894" s="143"/>
      <c r="M894" s="143"/>
      <c r="N894" s="143"/>
      <c r="O894" s="143"/>
      <c r="P894" s="143"/>
      <c r="Q894" s="143"/>
      <c r="R894" s="143"/>
      <c r="S894" s="143"/>
      <c r="T894" s="143"/>
      <c r="U894" s="143"/>
      <c r="V894" s="143"/>
      <c r="W894" s="143"/>
      <c r="X894" s="143"/>
      <c r="Y894" s="143"/>
      <c r="Z894" s="143"/>
    </row>
    <row r="895">
      <c r="A895" s="143"/>
      <c r="B895" s="143"/>
      <c r="C895" s="143"/>
      <c r="D895" s="143"/>
      <c r="E895" s="143"/>
      <c r="F895" s="143"/>
      <c r="G895" s="143"/>
      <c r="H895" s="143"/>
      <c r="I895" s="143"/>
      <c r="J895" s="143"/>
      <c r="K895" s="143"/>
      <c r="L895" s="143"/>
      <c r="M895" s="143"/>
      <c r="N895" s="143"/>
      <c r="O895" s="143"/>
      <c r="P895" s="143"/>
      <c r="Q895" s="143"/>
      <c r="R895" s="143"/>
      <c r="S895" s="143"/>
      <c r="T895" s="143"/>
      <c r="U895" s="143"/>
      <c r="V895" s="143"/>
      <c r="W895" s="143"/>
      <c r="X895" s="143"/>
      <c r="Y895" s="143"/>
      <c r="Z895" s="143"/>
    </row>
    <row r="896">
      <c r="A896" s="143"/>
      <c r="B896" s="143"/>
      <c r="C896" s="143"/>
      <c r="D896" s="143"/>
      <c r="E896" s="143"/>
      <c r="F896" s="143"/>
      <c r="G896" s="143"/>
      <c r="H896" s="143"/>
      <c r="I896" s="143"/>
      <c r="J896" s="143"/>
      <c r="K896" s="143"/>
      <c r="L896" s="143"/>
      <c r="M896" s="143"/>
      <c r="N896" s="143"/>
      <c r="O896" s="143"/>
      <c r="P896" s="143"/>
      <c r="Q896" s="143"/>
      <c r="R896" s="143"/>
      <c r="S896" s="143"/>
      <c r="T896" s="143"/>
      <c r="U896" s="143"/>
      <c r="V896" s="143"/>
      <c r="W896" s="143"/>
      <c r="X896" s="143"/>
      <c r="Y896" s="143"/>
      <c r="Z896" s="143"/>
    </row>
    <row r="897">
      <c r="A897" s="143"/>
      <c r="B897" s="143"/>
      <c r="C897" s="143"/>
      <c r="D897" s="143"/>
      <c r="E897" s="143"/>
      <c r="F897" s="143"/>
      <c r="G897" s="143"/>
      <c r="H897" s="143"/>
      <c r="I897" s="143"/>
      <c r="J897" s="143"/>
      <c r="K897" s="143"/>
      <c r="L897" s="143"/>
      <c r="M897" s="143"/>
      <c r="N897" s="143"/>
      <c r="O897" s="143"/>
      <c r="P897" s="143"/>
      <c r="Q897" s="143"/>
      <c r="R897" s="143"/>
      <c r="S897" s="143"/>
      <c r="T897" s="143"/>
      <c r="U897" s="143"/>
      <c r="V897" s="143"/>
      <c r="W897" s="143"/>
      <c r="X897" s="143"/>
      <c r="Y897" s="143"/>
      <c r="Z897" s="143"/>
    </row>
    <row r="898">
      <c r="A898" s="143"/>
      <c r="B898" s="143"/>
      <c r="C898" s="143"/>
      <c r="D898" s="143"/>
      <c r="E898" s="143"/>
      <c r="F898" s="143"/>
      <c r="G898" s="143"/>
      <c r="H898" s="143"/>
      <c r="I898" s="143"/>
      <c r="J898" s="143"/>
      <c r="K898" s="143"/>
      <c r="L898" s="143"/>
      <c r="M898" s="143"/>
      <c r="N898" s="143"/>
      <c r="O898" s="143"/>
      <c r="P898" s="143"/>
      <c r="Q898" s="143"/>
      <c r="R898" s="143"/>
      <c r="S898" s="143"/>
      <c r="T898" s="143"/>
      <c r="U898" s="143"/>
      <c r="V898" s="143"/>
      <c r="W898" s="143"/>
      <c r="X898" s="143"/>
      <c r="Y898" s="143"/>
      <c r="Z898" s="143"/>
    </row>
    <row r="899">
      <c r="A899" s="143"/>
      <c r="B899" s="143"/>
      <c r="C899" s="143"/>
      <c r="D899" s="143"/>
      <c r="E899" s="143"/>
      <c r="F899" s="143"/>
      <c r="G899" s="143"/>
      <c r="H899" s="143"/>
      <c r="I899" s="143"/>
      <c r="J899" s="143"/>
      <c r="K899" s="143"/>
      <c r="L899" s="143"/>
      <c r="M899" s="143"/>
      <c r="N899" s="143"/>
      <c r="O899" s="143"/>
      <c r="P899" s="143"/>
      <c r="Q899" s="143"/>
      <c r="R899" s="143"/>
      <c r="S899" s="143"/>
      <c r="T899" s="143"/>
      <c r="U899" s="143"/>
      <c r="V899" s="143"/>
      <c r="W899" s="143"/>
      <c r="X899" s="143"/>
      <c r="Y899" s="143"/>
      <c r="Z899" s="143"/>
    </row>
    <row r="900">
      <c r="A900" s="143"/>
      <c r="B900" s="143"/>
      <c r="C900" s="143"/>
      <c r="D900" s="143"/>
      <c r="E900" s="143"/>
      <c r="F900" s="143"/>
      <c r="G900" s="143"/>
      <c r="H900" s="143"/>
      <c r="I900" s="143"/>
      <c r="J900" s="143"/>
      <c r="K900" s="143"/>
      <c r="L900" s="143"/>
      <c r="M900" s="143"/>
      <c r="N900" s="143"/>
      <c r="O900" s="143"/>
      <c r="P900" s="143"/>
      <c r="Q900" s="143"/>
      <c r="R900" s="143"/>
      <c r="S900" s="143"/>
      <c r="T900" s="143"/>
      <c r="U900" s="143"/>
      <c r="V900" s="143"/>
      <c r="W900" s="143"/>
      <c r="X900" s="143"/>
      <c r="Y900" s="143"/>
      <c r="Z900" s="143"/>
    </row>
    <row r="901">
      <c r="A901" s="143"/>
      <c r="B901" s="143"/>
      <c r="C901" s="143"/>
      <c r="D901" s="143"/>
      <c r="E901" s="143"/>
      <c r="F901" s="143"/>
      <c r="G901" s="143"/>
      <c r="H901" s="143"/>
      <c r="I901" s="143"/>
      <c r="J901" s="143"/>
      <c r="K901" s="143"/>
      <c r="L901" s="143"/>
      <c r="M901" s="143"/>
      <c r="N901" s="143"/>
      <c r="O901" s="143"/>
      <c r="P901" s="143"/>
      <c r="Q901" s="143"/>
      <c r="R901" s="143"/>
      <c r="S901" s="143"/>
      <c r="T901" s="143"/>
      <c r="U901" s="143"/>
      <c r="V901" s="143"/>
      <c r="W901" s="143"/>
      <c r="X901" s="143"/>
      <c r="Y901" s="143"/>
      <c r="Z901" s="143"/>
    </row>
    <row r="902">
      <c r="A902" s="143"/>
      <c r="B902" s="143"/>
      <c r="C902" s="143"/>
      <c r="D902" s="143"/>
      <c r="E902" s="143"/>
      <c r="F902" s="143"/>
      <c r="G902" s="143"/>
      <c r="H902" s="143"/>
      <c r="I902" s="143"/>
      <c r="J902" s="143"/>
      <c r="K902" s="143"/>
      <c r="L902" s="143"/>
      <c r="M902" s="143"/>
      <c r="N902" s="143"/>
      <c r="O902" s="143"/>
      <c r="P902" s="143"/>
      <c r="Q902" s="143"/>
      <c r="R902" s="143"/>
      <c r="S902" s="143"/>
      <c r="T902" s="143"/>
      <c r="U902" s="143"/>
      <c r="V902" s="143"/>
      <c r="W902" s="143"/>
      <c r="X902" s="143"/>
      <c r="Y902" s="143"/>
      <c r="Z902" s="143"/>
    </row>
    <row r="903">
      <c r="A903" s="143"/>
      <c r="B903" s="143"/>
      <c r="C903" s="143"/>
      <c r="D903" s="143"/>
      <c r="E903" s="143"/>
      <c r="F903" s="143"/>
      <c r="G903" s="143"/>
      <c r="H903" s="143"/>
      <c r="I903" s="143"/>
      <c r="J903" s="143"/>
      <c r="K903" s="143"/>
      <c r="L903" s="143"/>
      <c r="M903" s="143"/>
      <c r="N903" s="143"/>
      <c r="O903" s="143"/>
      <c r="P903" s="143"/>
      <c r="Q903" s="143"/>
      <c r="R903" s="143"/>
      <c r="S903" s="143"/>
      <c r="T903" s="143"/>
      <c r="U903" s="143"/>
      <c r="V903" s="143"/>
      <c r="W903" s="143"/>
      <c r="X903" s="143"/>
      <c r="Y903" s="143"/>
      <c r="Z903" s="143"/>
    </row>
    <row r="904">
      <c r="A904" s="143"/>
      <c r="B904" s="143"/>
      <c r="C904" s="143"/>
      <c r="D904" s="143"/>
      <c r="E904" s="143"/>
      <c r="F904" s="143"/>
      <c r="G904" s="143"/>
      <c r="H904" s="143"/>
      <c r="I904" s="143"/>
      <c r="J904" s="143"/>
      <c r="K904" s="143"/>
      <c r="L904" s="143"/>
      <c r="M904" s="143"/>
      <c r="N904" s="143"/>
      <c r="O904" s="143"/>
      <c r="P904" s="143"/>
      <c r="Q904" s="143"/>
      <c r="R904" s="143"/>
      <c r="S904" s="143"/>
      <c r="T904" s="143"/>
      <c r="U904" s="143"/>
      <c r="V904" s="143"/>
      <c r="W904" s="143"/>
      <c r="X904" s="143"/>
      <c r="Y904" s="143"/>
      <c r="Z904" s="143"/>
    </row>
    <row r="905">
      <c r="A905" s="143"/>
      <c r="B905" s="143"/>
      <c r="C905" s="143"/>
      <c r="D905" s="143"/>
      <c r="E905" s="143"/>
      <c r="F905" s="143"/>
      <c r="G905" s="143"/>
      <c r="H905" s="143"/>
      <c r="I905" s="143"/>
      <c r="J905" s="143"/>
      <c r="K905" s="143"/>
      <c r="L905" s="143"/>
      <c r="M905" s="143"/>
      <c r="N905" s="143"/>
      <c r="O905" s="143"/>
      <c r="P905" s="143"/>
      <c r="Q905" s="143"/>
      <c r="R905" s="143"/>
      <c r="S905" s="143"/>
      <c r="T905" s="143"/>
      <c r="U905" s="143"/>
      <c r="V905" s="143"/>
      <c r="W905" s="143"/>
      <c r="X905" s="143"/>
      <c r="Y905" s="143"/>
      <c r="Z905" s="143"/>
    </row>
    <row r="906">
      <c r="A906" s="143"/>
      <c r="B906" s="143"/>
      <c r="C906" s="143"/>
      <c r="D906" s="143"/>
      <c r="E906" s="143"/>
      <c r="F906" s="143"/>
      <c r="G906" s="143"/>
      <c r="H906" s="143"/>
      <c r="I906" s="143"/>
      <c r="J906" s="143"/>
      <c r="K906" s="143"/>
      <c r="L906" s="143"/>
      <c r="M906" s="143"/>
      <c r="N906" s="143"/>
      <c r="O906" s="143"/>
      <c r="P906" s="143"/>
      <c r="Q906" s="143"/>
      <c r="R906" s="143"/>
      <c r="S906" s="143"/>
      <c r="T906" s="143"/>
      <c r="U906" s="143"/>
      <c r="V906" s="143"/>
      <c r="W906" s="143"/>
      <c r="X906" s="143"/>
      <c r="Y906" s="143"/>
      <c r="Z906" s="143"/>
    </row>
    <row r="907">
      <c r="A907" s="143"/>
      <c r="B907" s="143"/>
      <c r="C907" s="143"/>
      <c r="D907" s="143"/>
      <c r="E907" s="143"/>
      <c r="F907" s="143"/>
      <c r="G907" s="143"/>
      <c r="H907" s="143"/>
      <c r="I907" s="143"/>
      <c r="J907" s="143"/>
      <c r="K907" s="143"/>
      <c r="L907" s="143"/>
      <c r="M907" s="143"/>
      <c r="N907" s="143"/>
      <c r="O907" s="143"/>
      <c r="P907" s="143"/>
      <c r="Q907" s="143"/>
      <c r="R907" s="143"/>
      <c r="S907" s="143"/>
      <c r="T907" s="143"/>
      <c r="U907" s="143"/>
      <c r="V907" s="143"/>
      <c r="W907" s="143"/>
      <c r="X907" s="143"/>
      <c r="Y907" s="143"/>
      <c r="Z907" s="143"/>
    </row>
    <row r="908">
      <c r="A908" s="143"/>
      <c r="B908" s="143"/>
      <c r="C908" s="143"/>
      <c r="D908" s="143"/>
      <c r="E908" s="143"/>
      <c r="F908" s="143"/>
      <c r="G908" s="143"/>
      <c r="H908" s="143"/>
      <c r="I908" s="143"/>
      <c r="J908" s="143"/>
      <c r="K908" s="143"/>
      <c r="L908" s="143"/>
      <c r="M908" s="143"/>
      <c r="N908" s="143"/>
      <c r="O908" s="143"/>
      <c r="P908" s="143"/>
      <c r="Q908" s="143"/>
      <c r="R908" s="143"/>
      <c r="S908" s="143"/>
      <c r="T908" s="143"/>
      <c r="U908" s="143"/>
      <c r="V908" s="143"/>
      <c r="W908" s="143"/>
      <c r="X908" s="143"/>
      <c r="Y908" s="143"/>
      <c r="Z908" s="143"/>
    </row>
    <row r="909">
      <c r="A909" s="143"/>
      <c r="B909" s="143"/>
      <c r="C909" s="143"/>
      <c r="D909" s="143"/>
      <c r="E909" s="143"/>
      <c r="F909" s="143"/>
      <c r="G909" s="143"/>
      <c r="H909" s="143"/>
      <c r="I909" s="143"/>
      <c r="J909" s="143"/>
      <c r="K909" s="143"/>
      <c r="L909" s="143"/>
      <c r="M909" s="143"/>
      <c r="N909" s="143"/>
      <c r="O909" s="143"/>
      <c r="P909" s="143"/>
      <c r="Q909" s="143"/>
      <c r="R909" s="143"/>
      <c r="S909" s="143"/>
      <c r="T909" s="143"/>
      <c r="U909" s="143"/>
      <c r="V909" s="143"/>
      <c r="W909" s="143"/>
      <c r="X909" s="143"/>
      <c r="Y909" s="143"/>
      <c r="Z909" s="143"/>
    </row>
    <row r="910">
      <c r="A910" s="143"/>
      <c r="B910" s="143"/>
      <c r="C910" s="143"/>
      <c r="D910" s="143"/>
      <c r="E910" s="143"/>
      <c r="F910" s="143"/>
      <c r="G910" s="143"/>
      <c r="H910" s="143"/>
      <c r="I910" s="143"/>
      <c r="J910" s="143"/>
      <c r="K910" s="143"/>
      <c r="L910" s="143"/>
      <c r="M910" s="143"/>
      <c r="N910" s="143"/>
      <c r="O910" s="143"/>
      <c r="P910" s="143"/>
      <c r="Q910" s="143"/>
      <c r="R910" s="143"/>
      <c r="S910" s="143"/>
      <c r="T910" s="143"/>
      <c r="U910" s="143"/>
      <c r="V910" s="143"/>
      <c r="W910" s="143"/>
      <c r="X910" s="143"/>
      <c r="Y910" s="143"/>
      <c r="Z910" s="143"/>
    </row>
    <row r="911">
      <c r="A911" s="143"/>
      <c r="B911" s="143"/>
      <c r="C911" s="143"/>
      <c r="D911" s="143"/>
      <c r="E911" s="143"/>
      <c r="F911" s="143"/>
      <c r="G911" s="143"/>
      <c r="H911" s="143"/>
      <c r="I911" s="143"/>
      <c r="J911" s="143"/>
      <c r="K911" s="143"/>
      <c r="L911" s="143"/>
      <c r="M911" s="143"/>
      <c r="N911" s="143"/>
      <c r="O911" s="143"/>
      <c r="P911" s="143"/>
      <c r="Q911" s="143"/>
      <c r="R911" s="143"/>
      <c r="S911" s="143"/>
      <c r="T911" s="143"/>
      <c r="U911" s="143"/>
      <c r="V911" s="143"/>
      <c r="W911" s="143"/>
      <c r="X911" s="143"/>
      <c r="Y911" s="143"/>
      <c r="Z911" s="143"/>
    </row>
    <row r="912">
      <c r="A912" s="143"/>
      <c r="B912" s="143"/>
      <c r="C912" s="143"/>
      <c r="D912" s="143"/>
      <c r="E912" s="143"/>
      <c r="F912" s="143"/>
      <c r="G912" s="143"/>
      <c r="H912" s="143"/>
      <c r="I912" s="143"/>
      <c r="J912" s="143"/>
      <c r="K912" s="143"/>
      <c r="L912" s="143"/>
      <c r="M912" s="143"/>
      <c r="N912" s="143"/>
      <c r="O912" s="143"/>
      <c r="P912" s="143"/>
      <c r="Q912" s="143"/>
      <c r="R912" s="143"/>
      <c r="S912" s="143"/>
      <c r="T912" s="143"/>
      <c r="U912" s="143"/>
      <c r="V912" s="143"/>
      <c r="W912" s="143"/>
      <c r="X912" s="143"/>
      <c r="Y912" s="143"/>
      <c r="Z912" s="143"/>
    </row>
    <row r="913">
      <c r="A913" s="143"/>
      <c r="B913" s="143"/>
      <c r="C913" s="143"/>
      <c r="D913" s="143"/>
      <c r="E913" s="143"/>
      <c r="F913" s="143"/>
      <c r="G913" s="143"/>
      <c r="H913" s="143"/>
      <c r="I913" s="143"/>
      <c r="J913" s="143"/>
      <c r="K913" s="143"/>
      <c r="L913" s="143"/>
      <c r="M913" s="143"/>
      <c r="N913" s="143"/>
      <c r="O913" s="143"/>
      <c r="P913" s="143"/>
      <c r="Q913" s="143"/>
      <c r="R913" s="143"/>
      <c r="S913" s="143"/>
      <c r="T913" s="143"/>
      <c r="U913" s="143"/>
      <c r="V913" s="143"/>
      <c r="W913" s="143"/>
      <c r="X913" s="143"/>
      <c r="Y913" s="143"/>
      <c r="Z913" s="143"/>
    </row>
    <row r="914">
      <c r="A914" s="143"/>
      <c r="B914" s="143"/>
      <c r="C914" s="143"/>
      <c r="D914" s="143"/>
      <c r="E914" s="143"/>
      <c r="F914" s="143"/>
      <c r="G914" s="143"/>
      <c r="H914" s="143"/>
      <c r="I914" s="143"/>
      <c r="J914" s="143"/>
      <c r="K914" s="143"/>
      <c r="L914" s="143"/>
      <c r="M914" s="143"/>
      <c r="N914" s="143"/>
      <c r="O914" s="143"/>
      <c r="P914" s="143"/>
      <c r="Q914" s="143"/>
      <c r="R914" s="143"/>
      <c r="S914" s="143"/>
      <c r="T914" s="143"/>
      <c r="U914" s="143"/>
      <c r="V914" s="143"/>
      <c r="W914" s="143"/>
      <c r="X914" s="143"/>
      <c r="Y914" s="143"/>
      <c r="Z914" s="143"/>
    </row>
    <row r="915">
      <c r="A915" s="143"/>
      <c r="B915" s="143"/>
      <c r="C915" s="143"/>
      <c r="D915" s="143"/>
      <c r="E915" s="143"/>
      <c r="F915" s="143"/>
      <c r="G915" s="143"/>
      <c r="H915" s="143"/>
      <c r="I915" s="143"/>
      <c r="J915" s="143"/>
      <c r="K915" s="143"/>
      <c r="L915" s="143"/>
      <c r="M915" s="143"/>
      <c r="N915" s="143"/>
      <c r="O915" s="143"/>
      <c r="P915" s="143"/>
      <c r="Q915" s="143"/>
      <c r="R915" s="143"/>
      <c r="S915" s="143"/>
      <c r="T915" s="143"/>
      <c r="U915" s="143"/>
      <c r="V915" s="143"/>
      <c r="W915" s="143"/>
      <c r="X915" s="143"/>
      <c r="Y915" s="143"/>
      <c r="Z915" s="143"/>
    </row>
    <row r="916">
      <c r="A916" s="143"/>
      <c r="B916" s="143"/>
      <c r="C916" s="143"/>
      <c r="D916" s="143"/>
      <c r="E916" s="143"/>
      <c r="F916" s="143"/>
      <c r="G916" s="143"/>
      <c r="H916" s="143"/>
      <c r="I916" s="143"/>
      <c r="J916" s="143"/>
      <c r="K916" s="143"/>
      <c r="L916" s="143"/>
      <c r="M916" s="143"/>
      <c r="N916" s="143"/>
      <c r="O916" s="143"/>
      <c r="P916" s="143"/>
      <c r="Q916" s="143"/>
      <c r="R916" s="143"/>
      <c r="S916" s="143"/>
      <c r="T916" s="143"/>
      <c r="U916" s="143"/>
      <c r="V916" s="143"/>
      <c r="W916" s="143"/>
      <c r="X916" s="143"/>
      <c r="Y916" s="143"/>
      <c r="Z916" s="143"/>
    </row>
    <row r="917">
      <c r="A917" s="143"/>
      <c r="B917" s="143"/>
      <c r="C917" s="143"/>
      <c r="D917" s="143"/>
      <c r="E917" s="143"/>
      <c r="F917" s="143"/>
      <c r="G917" s="143"/>
      <c r="H917" s="143"/>
      <c r="I917" s="143"/>
      <c r="J917" s="143"/>
      <c r="K917" s="143"/>
      <c r="L917" s="143"/>
      <c r="M917" s="143"/>
      <c r="N917" s="143"/>
      <c r="O917" s="143"/>
      <c r="P917" s="143"/>
      <c r="Q917" s="143"/>
      <c r="R917" s="143"/>
      <c r="S917" s="143"/>
      <c r="T917" s="143"/>
      <c r="U917" s="143"/>
      <c r="V917" s="143"/>
      <c r="W917" s="143"/>
      <c r="X917" s="143"/>
      <c r="Y917" s="143"/>
      <c r="Z917" s="143"/>
    </row>
    <row r="918">
      <c r="A918" s="143"/>
      <c r="B918" s="143"/>
      <c r="C918" s="143"/>
      <c r="D918" s="143"/>
      <c r="E918" s="143"/>
      <c r="F918" s="143"/>
      <c r="G918" s="143"/>
      <c r="H918" s="143"/>
      <c r="I918" s="143"/>
      <c r="J918" s="143"/>
      <c r="K918" s="143"/>
      <c r="L918" s="143"/>
      <c r="M918" s="143"/>
      <c r="N918" s="143"/>
      <c r="O918" s="143"/>
      <c r="P918" s="143"/>
      <c r="Q918" s="143"/>
      <c r="R918" s="143"/>
      <c r="S918" s="143"/>
      <c r="T918" s="143"/>
      <c r="U918" s="143"/>
      <c r="V918" s="143"/>
      <c r="W918" s="143"/>
      <c r="X918" s="143"/>
      <c r="Y918" s="143"/>
      <c r="Z918" s="143"/>
    </row>
    <row r="919">
      <c r="A919" s="143"/>
      <c r="B919" s="143"/>
      <c r="C919" s="143"/>
      <c r="D919" s="143"/>
      <c r="E919" s="143"/>
      <c r="F919" s="143"/>
      <c r="G919" s="143"/>
      <c r="H919" s="143"/>
      <c r="I919" s="143"/>
      <c r="J919" s="143"/>
      <c r="K919" s="143"/>
      <c r="L919" s="143"/>
      <c r="M919" s="143"/>
      <c r="N919" s="143"/>
      <c r="O919" s="143"/>
      <c r="P919" s="143"/>
      <c r="Q919" s="143"/>
      <c r="R919" s="143"/>
      <c r="S919" s="143"/>
      <c r="T919" s="143"/>
      <c r="U919" s="143"/>
      <c r="V919" s="143"/>
      <c r="W919" s="143"/>
      <c r="X919" s="143"/>
      <c r="Y919" s="143"/>
      <c r="Z919" s="143"/>
    </row>
    <row r="920">
      <c r="A920" s="143"/>
      <c r="B920" s="143"/>
      <c r="C920" s="143"/>
      <c r="D920" s="143"/>
      <c r="E920" s="143"/>
      <c r="F920" s="143"/>
      <c r="G920" s="143"/>
      <c r="H920" s="143"/>
      <c r="I920" s="143"/>
      <c r="J920" s="143"/>
      <c r="K920" s="143"/>
      <c r="L920" s="143"/>
      <c r="M920" s="143"/>
      <c r="N920" s="143"/>
      <c r="O920" s="143"/>
      <c r="P920" s="143"/>
      <c r="Q920" s="143"/>
      <c r="R920" s="143"/>
      <c r="S920" s="143"/>
      <c r="T920" s="143"/>
      <c r="U920" s="143"/>
      <c r="V920" s="143"/>
      <c r="W920" s="143"/>
      <c r="X920" s="143"/>
      <c r="Y920" s="143"/>
      <c r="Z920" s="143"/>
    </row>
    <row r="921">
      <c r="A921" s="143"/>
      <c r="B921" s="143"/>
      <c r="C921" s="143"/>
      <c r="D921" s="143"/>
      <c r="E921" s="143"/>
      <c r="F921" s="143"/>
      <c r="G921" s="143"/>
      <c r="H921" s="143"/>
      <c r="I921" s="143"/>
      <c r="J921" s="143"/>
      <c r="K921" s="143"/>
      <c r="L921" s="143"/>
      <c r="M921" s="143"/>
      <c r="N921" s="143"/>
      <c r="O921" s="143"/>
      <c r="P921" s="143"/>
      <c r="Q921" s="143"/>
      <c r="R921" s="143"/>
      <c r="S921" s="143"/>
      <c r="T921" s="143"/>
      <c r="U921" s="143"/>
      <c r="V921" s="143"/>
      <c r="W921" s="143"/>
      <c r="X921" s="143"/>
      <c r="Y921" s="143"/>
      <c r="Z921" s="143"/>
    </row>
    <row r="922">
      <c r="A922" s="143"/>
      <c r="B922" s="143"/>
      <c r="C922" s="143"/>
      <c r="D922" s="143"/>
      <c r="E922" s="143"/>
      <c r="F922" s="143"/>
      <c r="G922" s="143"/>
      <c r="H922" s="143"/>
      <c r="I922" s="143"/>
      <c r="J922" s="143"/>
      <c r="K922" s="143"/>
      <c r="L922" s="143"/>
      <c r="M922" s="143"/>
      <c r="N922" s="143"/>
      <c r="O922" s="143"/>
      <c r="P922" s="143"/>
      <c r="Q922" s="143"/>
      <c r="R922" s="143"/>
      <c r="S922" s="143"/>
      <c r="T922" s="143"/>
      <c r="U922" s="143"/>
      <c r="V922" s="143"/>
      <c r="W922" s="143"/>
      <c r="X922" s="143"/>
      <c r="Y922" s="143"/>
      <c r="Z922" s="143"/>
    </row>
    <row r="923">
      <c r="A923" s="143"/>
      <c r="B923" s="143"/>
      <c r="C923" s="143"/>
      <c r="D923" s="143"/>
      <c r="E923" s="143"/>
      <c r="F923" s="143"/>
      <c r="G923" s="143"/>
      <c r="H923" s="143"/>
      <c r="I923" s="143"/>
      <c r="J923" s="143"/>
      <c r="K923" s="143"/>
      <c r="L923" s="143"/>
      <c r="M923" s="143"/>
      <c r="N923" s="143"/>
      <c r="O923" s="143"/>
      <c r="P923" s="143"/>
      <c r="Q923" s="143"/>
      <c r="R923" s="143"/>
      <c r="S923" s="143"/>
      <c r="T923" s="143"/>
      <c r="U923" s="143"/>
      <c r="V923" s="143"/>
      <c r="W923" s="143"/>
      <c r="X923" s="143"/>
      <c r="Y923" s="143"/>
      <c r="Z923" s="143"/>
    </row>
    <row r="924">
      <c r="A924" s="143"/>
      <c r="B924" s="143"/>
      <c r="C924" s="143"/>
      <c r="D924" s="143"/>
      <c r="E924" s="143"/>
      <c r="F924" s="143"/>
      <c r="G924" s="143"/>
      <c r="H924" s="143"/>
      <c r="I924" s="143"/>
      <c r="J924" s="143"/>
      <c r="K924" s="143"/>
      <c r="L924" s="143"/>
      <c r="M924" s="143"/>
      <c r="N924" s="143"/>
      <c r="O924" s="143"/>
      <c r="P924" s="143"/>
      <c r="Q924" s="143"/>
      <c r="R924" s="143"/>
      <c r="S924" s="143"/>
      <c r="T924" s="143"/>
      <c r="U924" s="143"/>
      <c r="V924" s="143"/>
      <c r="W924" s="143"/>
      <c r="X924" s="143"/>
      <c r="Y924" s="143"/>
      <c r="Z924" s="143"/>
    </row>
    <row r="925">
      <c r="A925" s="143"/>
      <c r="B925" s="143"/>
      <c r="C925" s="143"/>
      <c r="D925" s="143"/>
      <c r="E925" s="143"/>
      <c r="F925" s="143"/>
      <c r="G925" s="143"/>
      <c r="H925" s="143"/>
      <c r="I925" s="143"/>
      <c r="J925" s="143"/>
      <c r="K925" s="143"/>
      <c r="L925" s="143"/>
      <c r="M925" s="143"/>
      <c r="N925" s="143"/>
      <c r="O925" s="143"/>
      <c r="P925" s="143"/>
      <c r="Q925" s="143"/>
      <c r="R925" s="143"/>
      <c r="S925" s="143"/>
      <c r="T925" s="143"/>
      <c r="U925" s="143"/>
      <c r="V925" s="143"/>
      <c r="W925" s="143"/>
      <c r="X925" s="143"/>
      <c r="Y925" s="143"/>
      <c r="Z925" s="143"/>
    </row>
    <row r="926">
      <c r="A926" s="143"/>
      <c r="B926" s="143"/>
      <c r="C926" s="143"/>
      <c r="D926" s="143"/>
      <c r="E926" s="143"/>
      <c r="F926" s="143"/>
      <c r="G926" s="143"/>
      <c r="H926" s="143"/>
      <c r="I926" s="143"/>
      <c r="J926" s="143"/>
      <c r="K926" s="143"/>
      <c r="L926" s="143"/>
      <c r="M926" s="143"/>
      <c r="N926" s="143"/>
      <c r="O926" s="143"/>
      <c r="P926" s="143"/>
      <c r="Q926" s="143"/>
      <c r="R926" s="143"/>
      <c r="S926" s="143"/>
      <c r="T926" s="143"/>
      <c r="U926" s="143"/>
      <c r="V926" s="143"/>
      <c r="W926" s="143"/>
      <c r="X926" s="143"/>
      <c r="Y926" s="143"/>
      <c r="Z926" s="143"/>
    </row>
    <row r="927">
      <c r="A927" s="143"/>
      <c r="B927" s="143"/>
      <c r="C927" s="143"/>
      <c r="D927" s="143"/>
      <c r="E927" s="143"/>
      <c r="F927" s="143"/>
      <c r="G927" s="143"/>
      <c r="H927" s="143"/>
      <c r="I927" s="143"/>
      <c r="J927" s="143"/>
      <c r="K927" s="143"/>
      <c r="L927" s="143"/>
      <c r="M927" s="143"/>
      <c r="N927" s="143"/>
      <c r="O927" s="143"/>
      <c r="P927" s="143"/>
      <c r="Q927" s="143"/>
      <c r="R927" s="143"/>
      <c r="S927" s="143"/>
      <c r="T927" s="143"/>
      <c r="U927" s="143"/>
      <c r="V927" s="143"/>
      <c r="W927" s="143"/>
      <c r="X927" s="143"/>
      <c r="Y927" s="143"/>
      <c r="Z927" s="143"/>
    </row>
    <row r="928">
      <c r="A928" s="143"/>
      <c r="B928" s="143"/>
      <c r="C928" s="143"/>
      <c r="D928" s="143"/>
      <c r="E928" s="143"/>
      <c r="F928" s="143"/>
      <c r="G928" s="143"/>
      <c r="H928" s="143"/>
      <c r="I928" s="143"/>
      <c r="J928" s="143"/>
      <c r="K928" s="143"/>
      <c r="L928" s="143"/>
      <c r="M928" s="143"/>
      <c r="N928" s="143"/>
      <c r="O928" s="143"/>
      <c r="P928" s="143"/>
      <c r="Q928" s="143"/>
      <c r="R928" s="143"/>
      <c r="S928" s="143"/>
      <c r="T928" s="143"/>
      <c r="U928" s="143"/>
      <c r="V928" s="143"/>
      <c r="W928" s="143"/>
      <c r="X928" s="143"/>
      <c r="Y928" s="143"/>
      <c r="Z928" s="143"/>
    </row>
    <row r="929">
      <c r="A929" s="143"/>
      <c r="B929" s="143"/>
      <c r="C929" s="143"/>
      <c r="D929" s="143"/>
      <c r="E929" s="143"/>
      <c r="F929" s="143"/>
      <c r="G929" s="143"/>
      <c r="H929" s="143"/>
      <c r="I929" s="143"/>
      <c r="J929" s="143"/>
      <c r="K929" s="143"/>
      <c r="L929" s="143"/>
      <c r="M929" s="143"/>
      <c r="N929" s="143"/>
      <c r="O929" s="143"/>
      <c r="P929" s="143"/>
      <c r="Q929" s="143"/>
      <c r="R929" s="143"/>
      <c r="S929" s="143"/>
      <c r="T929" s="143"/>
      <c r="U929" s="143"/>
      <c r="V929" s="143"/>
      <c r="W929" s="143"/>
      <c r="X929" s="143"/>
      <c r="Y929" s="143"/>
      <c r="Z929" s="143"/>
    </row>
    <row r="930">
      <c r="A930" s="143"/>
      <c r="B930" s="143"/>
      <c r="C930" s="143"/>
      <c r="D930" s="143"/>
      <c r="E930" s="143"/>
      <c r="F930" s="143"/>
      <c r="G930" s="143"/>
      <c r="H930" s="143"/>
      <c r="I930" s="143"/>
      <c r="J930" s="143"/>
      <c r="K930" s="143"/>
      <c r="L930" s="143"/>
      <c r="M930" s="143"/>
      <c r="N930" s="143"/>
      <c r="O930" s="143"/>
      <c r="P930" s="143"/>
      <c r="Q930" s="143"/>
      <c r="R930" s="143"/>
      <c r="S930" s="143"/>
      <c r="T930" s="143"/>
      <c r="U930" s="143"/>
      <c r="V930" s="143"/>
      <c r="W930" s="143"/>
      <c r="X930" s="143"/>
      <c r="Y930" s="143"/>
      <c r="Z930" s="143"/>
    </row>
    <row r="931">
      <c r="A931" s="143"/>
      <c r="B931" s="143"/>
      <c r="C931" s="143"/>
      <c r="D931" s="143"/>
      <c r="E931" s="143"/>
      <c r="F931" s="143"/>
      <c r="G931" s="143"/>
      <c r="H931" s="143"/>
      <c r="I931" s="143"/>
      <c r="J931" s="143"/>
      <c r="K931" s="143"/>
      <c r="L931" s="143"/>
      <c r="M931" s="143"/>
      <c r="N931" s="143"/>
      <c r="O931" s="143"/>
      <c r="P931" s="143"/>
      <c r="Q931" s="143"/>
      <c r="R931" s="143"/>
      <c r="S931" s="143"/>
      <c r="T931" s="143"/>
      <c r="U931" s="143"/>
      <c r="V931" s="143"/>
      <c r="W931" s="143"/>
      <c r="X931" s="143"/>
      <c r="Y931" s="143"/>
      <c r="Z931" s="143"/>
    </row>
    <row r="932">
      <c r="A932" s="143"/>
      <c r="B932" s="143"/>
      <c r="C932" s="143"/>
      <c r="D932" s="143"/>
      <c r="E932" s="143"/>
      <c r="F932" s="143"/>
      <c r="G932" s="143"/>
      <c r="H932" s="143"/>
      <c r="I932" s="143"/>
      <c r="J932" s="143"/>
      <c r="K932" s="143"/>
      <c r="L932" s="143"/>
      <c r="M932" s="143"/>
      <c r="N932" s="143"/>
      <c r="O932" s="143"/>
      <c r="P932" s="143"/>
      <c r="Q932" s="143"/>
      <c r="R932" s="143"/>
      <c r="S932" s="143"/>
      <c r="T932" s="143"/>
      <c r="U932" s="143"/>
      <c r="V932" s="143"/>
      <c r="W932" s="143"/>
      <c r="X932" s="143"/>
      <c r="Y932" s="143"/>
      <c r="Z932" s="143"/>
    </row>
    <row r="933">
      <c r="A933" s="143"/>
      <c r="B933" s="143"/>
      <c r="C933" s="143"/>
      <c r="D933" s="143"/>
      <c r="E933" s="143"/>
      <c r="F933" s="143"/>
      <c r="G933" s="143"/>
      <c r="H933" s="143"/>
      <c r="I933" s="143"/>
      <c r="J933" s="143"/>
      <c r="K933" s="143"/>
      <c r="L933" s="143"/>
      <c r="M933" s="143"/>
      <c r="N933" s="143"/>
      <c r="O933" s="143"/>
      <c r="P933" s="143"/>
      <c r="Q933" s="143"/>
      <c r="R933" s="143"/>
      <c r="S933" s="143"/>
      <c r="T933" s="143"/>
      <c r="U933" s="143"/>
      <c r="V933" s="143"/>
      <c r="W933" s="143"/>
      <c r="X933" s="143"/>
      <c r="Y933" s="143"/>
      <c r="Z933" s="143"/>
    </row>
    <row r="934">
      <c r="A934" s="143"/>
      <c r="B934" s="143"/>
      <c r="C934" s="143"/>
      <c r="D934" s="143"/>
      <c r="E934" s="143"/>
      <c r="F934" s="143"/>
      <c r="G934" s="143"/>
      <c r="H934" s="143"/>
      <c r="I934" s="143"/>
      <c r="J934" s="143"/>
      <c r="K934" s="143"/>
      <c r="L934" s="143"/>
      <c r="M934" s="143"/>
      <c r="N934" s="143"/>
      <c r="O934" s="143"/>
      <c r="P934" s="143"/>
      <c r="Q934" s="143"/>
      <c r="R934" s="143"/>
      <c r="S934" s="143"/>
      <c r="T934" s="143"/>
      <c r="U934" s="143"/>
      <c r="V934" s="143"/>
      <c r="W934" s="143"/>
      <c r="X934" s="143"/>
      <c r="Y934" s="143"/>
      <c r="Z934" s="143"/>
    </row>
    <row r="935">
      <c r="A935" s="143"/>
      <c r="B935" s="143"/>
      <c r="C935" s="143"/>
      <c r="D935" s="143"/>
      <c r="E935" s="143"/>
      <c r="F935" s="143"/>
      <c r="G935" s="143"/>
      <c r="H935" s="143"/>
      <c r="I935" s="143"/>
      <c r="J935" s="143"/>
      <c r="K935" s="143"/>
      <c r="L935" s="143"/>
      <c r="M935" s="143"/>
      <c r="N935" s="143"/>
      <c r="O935" s="143"/>
      <c r="P935" s="143"/>
      <c r="Q935" s="143"/>
      <c r="R935" s="143"/>
      <c r="S935" s="143"/>
      <c r="T935" s="143"/>
      <c r="U935" s="143"/>
      <c r="V935" s="143"/>
      <c r="W935" s="143"/>
      <c r="X935" s="143"/>
      <c r="Y935" s="143"/>
      <c r="Z935" s="143"/>
    </row>
    <row r="936">
      <c r="A936" s="143"/>
      <c r="B936" s="143"/>
      <c r="C936" s="143"/>
      <c r="D936" s="143"/>
      <c r="E936" s="143"/>
      <c r="F936" s="143"/>
      <c r="G936" s="143"/>
      <c r="H936" s="143"/>
      <c r="I936" s="143"/>
      <c r="J936" s="143"/>
      <c r="K936" s="143"/>
      <c r="L936" s="143"/>
      <c r="M936" s="143"/>
      <c r="N936" s="143"/>
      <c r="O936" s="143"/>
      <c r="P936" s="143"/>
      <c r="Q936" s="143"/>
      <c r="R936" s="143"/>
      <c r="S936" s="143"/>
      <c r="T936" s="143"/>
      <c r="U936" s="143"/>
      <c r="V936" s="143"/>
      <c r="W936" s="143"/>
      <c r="X936" s="143"/>
      <c r="Y936" s="143"/>
      <c r="Z936" s="143"/>
    </row>
    <row r="937">
      <c r="A937" s="143"/>
      <c r="B937" s="143"/>
      <c r="C937" s="143"/>
      <c r="D937" s="143"/>
      <c r="E937" s="143"/>
      <c r="F937" s="143"/>
      <c r="G937" s="143"/>
      <c r="H937" s="143"/>
      <c r="I937" s="143"/>
      <c r="J937" s="143"/>
      <c r="K937" s="143"/>
      <c r="L937" s="143"/>
      <c r="M937" s="143"/>
      <c r="N937" s="143"/>
      <c r="O937" s="143"/>
      <c r="P937" s="143"/>
      <c r="Q937" s="143"/>
      <c r="R937" s="143"/>
      <c r="S937" s="143"/>
      <c r="T937" s="143"/>
      <c r="U937" s="143"/>
      <c r="V937" s="143"/>
      <c r="W937" s="143"/>
      <c r="X937" s="143"/>
      <c r="Y937" s="143"/>
      <c r="Z937" s="143"/>
    </row>
    <row r="938">
      <c r="A938" s="143"/>
      <c r="B938" s="143"/>
      <c r="C938" s="143"/>
      <c r="D938" s="143"/>
      <c r="E938" s="143"/>
      <c r="F938" s="143"/>
      <c r="G938" s="143"/>
      <c r="H938" s="143"/>
      <c r="I938" s="143"/>
      <c r="J938" s="143"/>
      <c r="K938" s="143"/>
      <c r="L938" s="143"/>
      <c r="M938" s="143"/>
      <c r="N938" s="143"/>
      <c r="O938" s="143"/>
      <c r="P938" s="143"/>
      <c r="Q938" s="143"/>
      <c r="R938" s="143"/>
      <c r="S938" s="143"/>
      <c r="T938" s="143"/>
      <c r="U938" s="143"/>
      <c r="V938" s="143"/>
      <c r="W938" s="143"/>
      <c r="X938" s="143"/>
      <c r="Y938" s="143"/>
      <c r="Z938" s="143"/>
    </row>
    <row r="939">
      <c r="A939" s="143"/>
      <c r="B939" s="143"/>
      <c r="C939" s="143"/>
      <c r="D939" s="143"/>
      <c r="E939" s="143"/>
      <c r="F939" s="143"/>
      <c r="G939" s="143"/>
      <c r="H939" s="143"/>
      <c r="I939" s="143"/>
      <c r="J939" s="143"/>
      <c r="K939" s="143"/>
      <c r="L939" s="143"/>
      <c r="M939" s="143"/>
      <c r="N939" s="143"/>
      <c r="O939" s="143"/>
      <c r="P939" s="143"/>
      <c r="Q939" s="143"/>
      <c r="R939" s="143"/>
      <c r="S939" s="143"/>
      <c r="T939" s="143"/>
      <c r="U939" s="143"/>
      <c r="V939" s="143"/>
      <c r="W939" s="143"/>
      <c r="X939" s="143"/>
      <c r="Y939" s="143"/>
      <c r="Z939" s="143"/>
    </row>
    <row r="940">
      <c r="A940" s="143"/>
      <c r="B940" s="143"/>
      <c r="C940" s="143"/>
      <c r="D940" s="143"/>
      <c r="E940" s="143"/>
      <c r="F940" s="143"/>
      <c r="G940" s="143"/>
      <c r="H940" s="143"/>
      <c r="I940" s="143"/>
      <c r="J940" s="143"/>
      <c r="K940" s="143"/>
      <c r="L940" s="143"/>
      <c r="M940" s="143"/>
      <c r="N940" s="143"/>
      <c r="O940" s="143"/>
      <c r="P940" s="143"/>
      <c r="Q940" s="143"/>
      <c r="R940" s="143"/>
      <c r="S940" s="143"/>
      <c r="T940" s="143"/>
      <c r="U940" s="143"/>
      <c r="V940" s="143"/>
      <c r="W940" s="143"/>
      <c r="X940" s="143"/>
      <c r="Y940" s="143"/>
      <c r="Z940" s="143"/>
    </row>
    <row r="941">
      <c r="A941" s="143"/>
      <c r="B941" s="143"/>
      <c r="C941" s="143"/>
      <c r="D941" s="143"/>
      <c r="E941" s="143"/>
      <c r="F941" s="143"/>
      <c r="G941" s="143"/>
      <c r="H941" s="143"/>
      <c r="I941" s="143"/>
      <c r="J941" s="143"/>
      <c r="K941" s="143"/>
      <c r="L941" s="143"/>
      <c r="M941" s="143"/>
      <c r="N941" s="143"/>
      <c r="O941" s="143"/>
      <c r="P941" s="143"/>
      <c r="Q941" s="143"/>
      <c r="R941" s="143"/>
      <c r="S941" s="143"/>
      <c r="T941" s="143"/>
      <c r="U941" s="143"/>
      <c r="V941" s="143"/>
      <c r="W941" s="143"/>
      <c r="X941" s="143"/>
      <c r="Y941" s="143"/>
      <c r="Z941" s="143"/>
    </row>
    <row r="942">
      <c r="A942" s="143"/>
      <c r="B942" s="143"/>
      <c r="C942" s="143"/>
      <c r="D942" s="143"/>
      <c r="E942" s="143"/>
      <c r="F942" s="143"/>
      <c r="G942" s="143"/>
      <c r="H942" s="143"/>
      <c r="I942" s="143"/>
      <c r="J942" s="143"/>
      <c r="K942" s="143"/>
      <c r="L942" s="143"/>
      <c r="M942" s="143"/>
      <c r="N942" s="143"/>
      <c r="O942" s="143"/>
      <c r="P942" s="143"/>
      <c r="Q942" s="143"/>
      <c r="R942" s="143"/>
      <c r="S942" s="143"/>
      <c r="T942" s="143"/>
      <c r="U942" s="143"/>
      <c r="V942" s="143"/>
      <c r="W942" s="143"/>
      <c r="X942" s="143"/>
      <c r="Y942" s="143"/>
      <c r="Z942" s="143"/>
    </row>
    <row r="943">
      <c r="A943" s="143"/>
      <c r="B943" s="143"/>
      <c r="C943" s="143"/>
      <c r="D943" s="143"/>
      <c r="E943" s="143"/>
      <c r="F943" s="143"/>
      <c r="G943" s="143"/>
      <c r="H943" s="143"/>
      <c r="I943" s="143"/>
      <c r="J943" s="143"/>
      <c r="K943" s="143"/>
      <c r="L943" s="143"/>
      <c r="M943" s="143"/>
      <c r="N943" s="143"/>
      <c r="O943" s="143"/>
      <c r="P943" s="143"/>
      <c r="Q943" s="143"/>
      <c r="R943" s="143"/>
      <c r="S943" s="143"/>
      <c r="T943" s="143"/>
      <c r="U943" s="143"/>
      <c r="V943" s="143"/>
      <c r="W943" s="143"/>
      <c r="X943" s="143"/>
      <c r="Y943" s="143"/>
      <c r="Z943" s="143"/>
    </row>
    <row r="944">
      <c r="A944" s="143"/>
      <c r="B944" s="143"/>
      <c r="C944" s="143"/>
      <c r="D944" s="143"/>
      <c r="E944" s="143"/>
      <c r="F944" s="143"/>
      <c r="G944" s="143"/>
      <c r="H944" s="143"/>
      <c r="I944" s="143"/>
      <c r="J944" s="143"/>
      <c r="K944" s="143"/>
      <c r="L944" s="143"/>
      <c r="M944" s="143"/>
      <c r="N944" s="143"/>
      <c r="O944" s="143"/>
      <c r="P944" s="143"/>
      <c r="Q944" s="143"/>
      <c r="R944" s="143"/>
      <c r="S944" s="143"/>
      <c r="T944" s="143"/>
      <c r="U944" s="143"/>
      <c r="V944" s="143"/>
      <c r="W944" s="143"/>
      <c r="X944" s="143"/>
      <c r="Y944" s="143"/>
      <c r="Z944" s="143"/>
    </row>
    <row r="945">
      <c r="A945" s="143"/>
      <c r="B945" s="143"/>
      <c r="C945" s="143"/>
      <c r="D945" s="143"/>
      <c r="E945" s="143"/>
      <c r="F945" s="143"/>
      <c r="G945" s="143"/>
      <c r="H945" s="143"/>
      <c r="I945" s="143"/>
      <c r="J945" s="143"/>
      <c r="K945" s="143"/>
      <c r="L945" s="143"/>
      <c r="M945" s="143"/>
      <c r="N945" s="143"/>
      <c r="O945" s="143"/>
      <c r="P945" s="143"/>
      <c r="Q945" s="143"/>
      <c r="R945" s="143"/>
      <c r="S945" s="143"/>
      <c r="T945" s="143"/>
      <c r="U945" s="143"/>
      <c r="V945" s="143"/>
      <c r="W945" s="143"/>
      <c r="X945" s="143"/>
      <c r="Y945" s="143"/>
      <c r="Z945" s="143"/>
    </row>
    <row r="946">
      <c r="A946" s="143"/>
      <c r="B946" s="143"/>
      <c r="C946" s="143"/>
      <c r="D946" s="143"/>
      <c r="E946" s="143"/>
      <c r="F946" s="143"/>
      <c r="G946" s="143"/>
      <c r="H946" s="143"/>
      <c r="I946" s="143"/>
      <c r="J946" s="143"/>
      <c r="K946" s="143"/>
      <c r="L946" s="143"/>
      <c r="M946" s="143"/>
      <c r="N946" s="143"/>
      <c r="O946" s="143"/>
      <c r="P946" s="143"/>
      <c r="Q946" s="143"/>
      <c r="R946" s="143"/>
      <c r="S946" s="143"/>
      <c r="T946" s="143"/>
      <c r="U946" s="143"/>
      <c r="V946" s="143"/>
      <c r="W946" s="143"/>
      <c r="X946" s="143"/>
      <c r="Y946" s="143"/>
      <c r="Z946" s="143"/>
    </row>
    <row r="947">
      <c r="A947" s="143"/>
      <c r="B947" s="143"/>
      <c r="C947" s="143"/>
      <c r="D947" s="143"/>
      <c r="E947" s="143"/>
      <c r="F947" s="143"/>
      <c r="G947" s="143"/>
      <c r="H947" s="143"/>
      <c r="I947" s="143"/>
      <c r="J947" s="143"/>
      <c r="K947" s="143"/>
      <c r="L947" s="143"/>
      <c r="M947" s="143"/>
      <c r="N947" s="143"/>
      <c r="O947" s="143"/>
      <c r="P947" s="143"/>
      <c r="Q947" s="143"/>
      <c r="R947" s="143"/>
      <c r="S947" s="143"/>
      <c r="T947" s="143"/>
      <c r="U947" s="143"/>
      <c r="V947" s="143"/>
      <c r="W947" s="143"/>
      <c r="X947" s="143"/>
      <c r="Y947" s="143"/>
      <c r="Z947" s="143"/>
    </row>
    <row r="948">
      <c r="A948" s="143"/>
      <c r="B948" s="143"/>
      <c r="C948" s="143"/>
      <c r="D948" s="143"/>
      <c r="E948" s="143"/>
      <c r="F948" s="143"/>
      <c r="G948" s="143"/>
      <c r="H948" s="143"/>
      <c r="I948" s="143"/>
      <c r="J948" s="143"/>
      <c r="K948" s="143"/>
      <c r="L948" s="143"/>
      <c r="M948" s="143"/>
      <c r="N948" s="143"/>
      <c r="O948" s="143"/>
      <c r="P948" s="143"/>
      <c r="Q948" s="143"/>
      <c r="R948" s="143"/>
      <c r="S948" s="143"/>
      <c r="T948" s="143"/>
      <c r="U948" s="143"/>
      <c r="V948" s="143"/>
      <c r="W948" s="143"/>
      <c r="X948" s="143"/>
      <c r="Y948" s="143"/>
      <c r="Z948" s="143"/>
    </row>
    <row r="949">
      <c r="A949" s="143"/>
      <c r="B949" s="143"/>
      <c r="C949" s="143"/>
      <c r="D949" s="143"/>
      <c r="E949" s="143"/>
      <c r="F949" s="143"/>
      <c r="G949" s="143"/>
      <c r="H949" s="143"/>
      <c r="I949" s="143"/>
      <c r="J949" s="143"/>
      <c r="K949" s="143"/>
      <c r="L949" s="143"/>
      <c r="M949" s="143"/>
      <c r="N949" s="143"/>
      <c r="O949" s="143"/>
      <c r="P949" s="143"/>
      <c r="Q949" s="143"/>
      <c r="R949" s="143"/>
      <c r="S949" s="143"/>
      <c r="T949" s="143"/>
      <c r="U949" s="143"/>
      <c r="V949" s="143"/>
      <c r="W949" s="143"/>
      <c r="X949" s="143"/>
      <c r="Y949" s="143"/>
      <c r="Z949" s="143"/>
    </row>
    <row r="950">
      <c r="A950" s="143"/>
      <c r="B950" s="143"/>
      <c r="C950" s="143"/>
      <c r="D950" s="143"/>
      <c r="E950" s="143"/>
      <c r="F950" s="143"/>
      <c r="G950" s="143"/>
      <c r="H950" s="143"/>
      <c r="I950" s="143"/>
      <c r="J950" s="143"/>
      <c r="K950" s="143"/>
      <c r="L950" s="143"/>
      <c r="M950" s="143"/>
      <c r="N950" s="143"/>
      <c r="O950" s="143"/>
      <c r="P950" s="143"/>
      <c r="Q950" s="143"/>
      <c r="R950" s="143"/>
      <c r="S950" s="143"/>
      <c r="T950" s="143"/>
      <c r="U950" s="143"/>
      <c r="V950" s="143"/>
      <c r="W950" s="143"/>
      <c r="X950" s="143"/>
      <c r="Y950" s="143"/>
      <c r="Z950" s="143"/>
    </row>
    <row r="951">
      <c r="A951" s="143"/>
      <c r="B951" s="143"/>
      <c r="C951" s="143"/>
      <c r="D951" s="143"/>
      <c r="E951" s="143"/>
      <c r="F951" s="143"/>
      <c r="G951" s="143"/>
      <c r="H951" s="143"/>
      <c r="I951" s="143"/>
      <c r="J951" s="143"/>
      <c r="K951" s="143"/>
      <c r="L951" s="143"/>
      <c r="M951" s="143"/>
      <c r="N951" s="143"/>
      <c r="O951" s="143"/>
      <c r="P951" s="143"/>
      <c r="Q951" s="143"/>
      <c r="R951" s="143"/>
      <c r="S951" s="143"/>
      <c r="T951" s="143"/>
      <c r="U951" s="143"/>
      <c r="V951" s="143"/>
      <c r="W951" s="143"/>
      <c r="X951" s="143"/>
      <c r="Y951" s="143"/>
      <c r="Z951" s="143"/>
    </row>
    <row r="952">
      <c r="A952" s="143"/>
      <c r="B952" s="143"/>
      <c r="C952" s="143"/>
      <c r="D952" s="143"/>
      <c r="E952" s="143"/>
      <c r="F952" s="143"/>
      <c r="G952" s="143"/>
      <c r="H952" s="143"/>
      <c r="I952" s="143"/>
      <c r="J952" s="143"/>
      <c r="K952" s="143"/>
      <c r="L952" s="143"/>
      <c r="M952" s="143"/>
      <c r="N952" s="143"/>
      <c r="O952" s="143"/>
      <c r="P952" s="143"/>
      <c r="Q952" s="143"/>
      <c r="R952" s="143"/>
      <c r="S952" s="143"/>
      <c r="T952" s="143"/>
      <c r="U952" s="143"/>
      <c r="V952" s="143"/>
      <c r="W952" s="143"/>
      <c r="X952" s="143"/>
      <c r="Y952" s="143"/>
      <c r="Z952" s="143"/>
    </row>
    <row r="953">
      <c r="A953" s="143"/>
      <c r="B953" s="143"/>
      <c r="C953" s="143"/>
      <c r="D953" s="143"/>
      <c r="E953" s="143"/>
      <c r="F953" s="143"/>
      <c r="G953" s="143"/>
      <c r="H953" s="143"/>
      <c r="I953" s="143"/>
      <c r="J953" s="143"/>
      <c r="K953" s="143"/>
      <c r="L953" s="143"/>
      <c r="M953" s="143"/>
      <c r="N953" s="143"/>
      <c r="O953" s="143"/>
      <c r="P953" s="143"/>
      <c r="Q953" s="143"/>
      <c r="R953" s="143"/>
      <c r="S953" s="143"/>
      <c r="T953" s="143"/>
      <c r="U953" s="143"/>
      <c r="V953" s="143"/>
      <c r="W953" s="143"/>
      <c r="X953" s="143"/>
      <c r="Y953" s="143"/>
      <c r="Z953" s="143"/>
    </row>
    <row r="954">
      <c r="A954" s="143"/>
      <c r="B954" s="143"/>
      <c r="C954" s="143"/>
      <c r="D954" s="143"/>
      <c r="E954" s="143"/>
      <c r="F954" s="143"/>
      <c r="G954" s="143"/>
      <c r="H954" s="143"/>
      <c r="I954" s="143"/>
      <c r="J954" s="143"/>
      <c r="K954" s="143"/>
      <c r="L954" s="143"/>
      <c r="M954" s="143"/>
      <c r="N954" s="143"/>
      <c r="O954" s="143"/>
      <c r="P954" s="143"/>
      <c r="Q954" s="143"/>
      <c r="R954" s="143"/>
      <c r="S954" s="143"/>
      <c r="T954" s="143"/>
      <c r="U954" s="143"/>
      <c r="V954" s="143"/>
      <c r="W954" s="143"/>
      <c r="X954" s="143"/>
      <c r="Y954" s="143"/>
      <c r="Z954" s="143"/>
    </row>
    <row r="955">
      <c r="A955" s="143"/>
      <c r="B955" s="143"/>
      <c r="C955" s="143"/>
      <c r="D955" s="143"/>
      <c r="E955" s="143"/>
      <c r="F955" s="143"/>
      <c r="G955" s="143"/>
      <c r="H955" s="143"/>
      <c r="I955" s="143"/>
      <c r="J955" s="143"/>
      <c r="K955" s="143"/>
      <c r="L955" s="143"/>
      <c r="M955" s="143"/>
      <c r="N955" s="143"/>
      <c r="O955" s="143"/>
      <c r="P955" s="143"/>
      <c r="Q955" s="143"/>
      <c r="R955" s="143"/>
      <c r="S955" s="143"/>
      <c r="T955" s="143"/>
      <c r="U955" s="143"/>
      <c r="V955" s="143"/>
      <c r="W955" s="143"/>
      <c r="X955" s="143"/>
      <c r="Y955" s="143"/>
      <c r="Z955" s="143"/>
    </row>
    <row r="956">
      <c r="A956" s="143"/>
      <c r="B956" s="143"/>
      <c r="C956" s="143"/>
      <c r="D956" s="143"/>
      <c r="E956" s="143"/>
      <c r="F956" s="143"/>
      <c r="G956" s="143"/>
      <c r="H956" s="143"/>
      <c r="I956" s="143"/>
      <c r="J956" s="143"/>
      <c r="K956" s="143"/>
      <c r="L956" s="143"/>
      <c r="M956" s="143"/>
      <c r="N956" s="143"/>
      <c r="O956" s="143"/>
      <c r="P956" s="143"/>
      <c r="Q956" s="143"/>
      <c r="R956" s="143"/>
      <c r="S956" s="143"/>
      <c r="T956" s="143"/>
      <c r="U956" s="143"/>
      <c r="V956" s="143"/>
      <c r="W956" s="143"/>
      <c r="X956" s="143"/>
      <c r="Y956" s="143"/>
      <c r="Z956" s="143"/>
    </row>
    <row r="957">
      <c r="A957" s="143"/>
      <c r="B957" s="143"/>
      <c r="C957" s="143"/>
      <c r="D957" s="143"/>
      <c r="E957" s="143"/>
      <c r="F957" s="143"/>
      <c r="G957" s="143"/>
      <c r="H957" s="143"/>
      <c r="I957" s="143"/>
      <c r="J957" s="143"/>
      <c r="K957" s="143"/>
      <c r="L957" s="143"/>
      <c r="M957" s="143"/>
      <c r="N957" s="143"/>
      <c r="O957" s="143"/>
      <c r="P957" s="143"/>
      <c r="Q957" s="143"/>
      <c r="R957" s="143"/>
      <c r="S957" s="143"/>
      <c r="T957" s="143"/>
      <c r="U957" s="143"/>
      <c r="V957" s="143"/>
      <c r="W957" s="143"/>
      <c r="X957" s="143"/>
      <c r="Y957" s="143"/>
      <c r="Z957" s="143"/>
    </row>
    <row r="958">
      <c r="A958" s="143"/>
      <c r="B958" s="143"/>
      <c r="C958" s="143"/>
      <c r="D958" s="143"/>
      <c r="E958" s="143"/>
      <c r="F958" s="143"/>
      <c r="G958" s="143"/>
      <c r="H958" s="143"/>
      <c r="I958" s="143"/>
      <c r="J958" s="143"/>
      <c r="K958" s="143"/>
      <c r="L958" s="143"/>
      <c r="M958" s="143"/>
      <c r="N958" s="143"/>
      <c r="O958" s="143"/>
      <c r="P958" s="143"/>
      <c r="Q958" s="143"/>
      <c r="R958" s="143"/>
      <c r="S958" s="143"/>
      <c r="T958" s="143"/>
      <c r="U958" s="143"/>
      <c r="V958" s="143"/>
      <c r="W958" s="143"/>
      <c r="X958" s="143"/>
      <c r="Y958" s="143"/>
      <c r="Z958" s="143"/>
    </row>
    <row r="959">
      <c r="A959" s="143"/>
      <c r="B959" s="143"/>
      <c r="C959" s="143"/>
      <c r="D959" s="143"/>
      <c r="E959" s="143"/>
      <c r="F959" s="143"/>
      <c r="G959" s="143"/>
      <c r="H959" s="143"/>
      <c r="I959" s="143"/>
      <c r="J959" s="143"/>
      <c r="K959" s="143"/>
      <c r="L959" s="143"/>
      <c r="M959" s="143"/>
      <c r="N959" s="143"/>
      <c r="O959" s="143"/>
      <c r="P959" s="143"/>
      <c r="Q959" s="143"/>
      <c r="R959" s="143"/>
      <c r="S959" s="143"/>
      <c r="T959" s="143"/>
      <c r="U959" s="143"/>
      <c r="V959" s="143"/>
      <c r="W959" s="143"/>
      <c r="X959" s="143"/>
      <c r="Y959" s="143"/>
      <c r="Z959" s="143"/>
    </row>
    <row r="960">
      <c r="A960" s="143"/>
      <c r="B960" s="143"/>
      <c r="C960" s="143"/>
      <c r="D960" s="143"/>
      <c r="E960" s="143"/>
      <c r="F960" s="143"/>
      <c r="G960" s="143"/>
      <c r="H960" s="143"/>
      <c r="I960" s="143"/>
      <c r="J960" s="143"/>
      <c r="K960" s="143"/>
      <c r="L960" s="143"/>
      <c r="M960" s="143"/>
      <c r="N960" s="143"/>
      <c r="O960" s="143"/>
      <c r="P960" s="143"/>
      <c r="Q960" s="143"/>
      <c r="R960" s="143"/>
      <c r="S960" s="143"/>
      <c r="T960" s="143"/>
      <c r="U960" s="143"/>
      <c r="V960" s="143"/>
      <c r="W960" s="143"/>
      <c r="X960" s="143"/>
      <c r="Y960" s="143"/>
      <c r="Z960" s="143"/>
    </row>
    <row r="961">
      <c r="A961" s="143"/>
      <c r="B961" s="143"/>
      <c r="C961" s="143"/>
      <c r="D961" s="143"/>
      <c r="E961" s="143"/>
      <c r="F961" s="143"/>
      <c r="G961" s="143"/>
      <c r="H961" s="143"/>
      <c r="I961" s="143"/>
      <c r="J961" s="143"/>
      <c r="K961" s="143"/>
      <c r="L961" s="143"/>
      <c r="M961" s="143"/>
      <c r="N961" s="143"/>
      <c r="O961" s="143"/>
      <c r="P961" s="143"/>
      <c r="Q961" s="143"/>
      <c r="R961" s="143"/>
      <c r="S961" s="143"/>
      <c r="T961" s="143"/>
      <c r="U961" s="143"/>
      <c r="V961" s="143"/>
      <c r="W961" s="143"/>
      <c r="X961" s="143"/>
      <c r="Y961" s="143"/>
      <c r="Z961" s="143"/>
    </row>
    <row r="962">
      <c r="A962" s="143"/>
      <c r="B962" s="143"/>
      <c r="C962" s="143"/>
      <c r="D962" s="143"/>
      <c r="E962" s="143"/>
      <c r="F962" s="143"/>
      <c r="G962" s="143"/>
      <c r="H962" s="143"/>
      <c r="I962" s="143"/>
      <c r="J962" s="143"/>
      <c r="K962" s="143"/>
      <c r="L962" s="143"/>
      <c r="M962" s="143"/>
      <c r="N962" s="143"/>
      <c r="O962" s="143"/>
      <c r="P962" s="143"/>
      <c r="Q962" s="143"/>
      <c r="R962" s="143"/>
      <c r="S962" s="143"/>
      <c r="T962" s="143"/>
      <c r="U962" s="143"/>
      <c r="V962" s="143"/>
      <c r="W962" s="143"/>
      <c r="X962" s="143"/>
      <c r="Y962" s="143"/>
      <c r="Z962" s="143"/>
    </row>
    <row r="963">
      <c r="A963" s="143"/>
      <c r="B963" s="143"/>
      <c r="C963" s="143"/>
      <c r="D963" s="143"/>
      <c r="E963" s="143"/>
      <c r="F963" s="143"/>
      <c r="G963" s="143"/>
      <c r="H963" s="143"/>
      <c r="I963" s="143"/>
      <c r="J963" s="143"/>
      <c r="K963" s="143"/>
      <c r="L963" s="143"/>
      <c r="M963" s="143"/>
      <c r="N963" s="143"/>
      <c r="O963" s="143"/>
      <c r="P963" s="143"/>
      <c r="Q963" s="143"/>
      <c r="R963" s="143"/>
      <c r="S963" s="143"/>
      <c r="T963" s="143"/>
      <c r="U963" s="143"/>
      <c r="V963" s="143"/>
      <c r="W963" s="143"/>
      <c r="X963" s="143"/>
      <c r="Y963" s="143"/>
      <c r="Z963" s="143"/>
    </row>
    <row r="964">
      <c r="A964" s="143"/>
      <c r="B964" s="143"/>
      <c r="C964" s="143"/>
      <c r="D964" s="143"/>
      <c r="E964" s="143"/>
      <c r="F964" s="143"/>
      <c r="G964" s="143"/>
      <c r="H964" s="143"/>
      <c r="I964" s="143"/>
      <c r="J964" s="143"/>
      <c r="K964" s="143"/>
      <c r="L964" s="143"/>
      <c r="M964" s="143"/>
      <c r="N964" s="143"/>
      <c r="O964" s="143"/>
      <c r="P964" s="143"/>
      <c r="Q964" s="143"/>
      <c r="R964" s="143"/>
      <c r="S964" s="143"/>
      <c r="T964" s="143"/>
      <c r="U964" s="143"/>
      <c r="V964" s="143"/>
      <c r="W964" s="143"/>
      <c r="X964" s="143"/>
      <c r="Y964" s="143"/>
      <c r="Z964" s="143"/>
    </row>
    <row r="965">
      <c r="A965" s="143"/>
      <c r="B965" s="143"/>
      <c r="C965" s="143"/>
      <c r="D965" s="143"/>
      <c r="E965" s="143"/>
      <c r="F965" s="143"/>
      <c r="G965" s="143"/>
      <c r="H965" s="143"/>
      <c r="I965" s="143"/>
      <c r="J965" s="143"/>
      <c r="K965" s="143"/>
      <c r="L965" s="143"/>
      <c r="M965" s="143"/>
      <c r="N965" s="143"/>
      <c r="O965" s="143"/>
      <c r="P965" s="143"/>
      <c r="Q965" s="143"/>
      <c r="R965" s="143"/>
      <c r="S965" s="143"/>
      <c r="T965" s="143"/>
      <c r="U965" s="143"/>
      <c r="V965" s="143"/>
      <c r="W965" s="143"/>
      <c r="X965" s="143"/>
      <c r="Y965" s="143"/>
      <c r="Z965" s="143"/>
    </row>
    <row r="966">
      <c r="A966" s="143"/>
      <c r="B966" s="143"/>
      <c r="C966" s="143"/>
      <c r="D966" s="143"/>
      <c r="E966" s="143"/>
      <c r="F966" s="143"/>
      <c r="G966" s="143"/>
      <c r="H966" s="143"/>
      <c r="I966" s="143"/>
      <c r="J966" s="143"/>
      <c r="K966" s="143"/>
      <c r="L966" s="143"/>
      <c r="M966" s="143"/>
      <c r="N966" s="143"/>
      <c r="O966" s="143"/>
      <c r="P966" s="143"/>
      <c r="Q966" s="143"/>
      <c r="R966" s="143"/>
      <c r="S966" s="143"/>
      <c r="T966" s="143"/>
      <c r="U966" s="143"/>
      <c r="V966" s="143"/>
      <c r="W966" s="143"/>
      <c r="X966" s="143"/>
      <c r="Y966" s="143"/>
      <c r="Z966" s="143"/>
    </row>
    <row r="967">
      <c r="A967" s="143"/>
      <c r="B967" s="143"/>
      <c r="C967" s="143"/>
      <c r="D967" s="143"/>
      <c r="E967" s="143"/>
      <c r="F967" s="143"/>
      <c r="G967" s="143"/>
      <c r="H967" s="143"/>
      <c r="I967" s="143"/>
      <c r="J967" s="143"/>
      <c r="K967" s="143"/>
      <c r="L967" s="143"/>
      <c r="M967" s="143"/>
      <c r="N967" s="143"/>
      <c r="O967" s="143"/>
      <c r="P967" s="143"/>
      <c r="Q967" s="143"/>
      <c r="R967" s="143"/>
      <c r="S967" s="143"/>
      <c r="T967" s="143"/>
      <c r="U967" s="143"/>
      <c r="V967" s="143"/>
      <c r="W967" s="143"/>
      <c r="X967" s="143"/>
      <c r="Y967" s="143"/>
      <c r="Z967" s="143"/>
    </row>
    <row r="968">
      <c r="A968" s="143"/>
      <c r="B968" s="143"/>
      <c r="C968" s="143"/>
      <c r="D968" s="143"/>
      <c r="E968" s="143"/>
      <c r="F968" s="143"/>
      <c r="G968" s="143"/>
      <c r="H968" s="143"/>
      <c r="I968" s="143"/>
      <c r="J968" s="143"/>
      <c r="K968" s="143"/>
      <c r="L968" s="143"/>
      <c r="M968" s="143"/>
      <c r="N968" s="143"/>
      <c r="O968" s="143"/>
      <c r="P968" s="143"/>
      <c r="Q968" s="143"/>
      <c r="R968" s="143"/>
      <c r="S968" s="143"/>
      <c r="T968" s="143"/>
      <c r="U968" s="143"/>
      <c r="V968" s="143"/>
      <c r="W968" s="143"/>
      <c r="X968" s="143"/>
      <c r="Y968" s="143"/>
      <c r="Z968" s="143"/>
    </row>
    <row r="969">
      <c r="A969" s="143"/>
      <c r="B969" s="143"/>
      <c r="C969" s="143"/>
      <c r="D969" s="143"/>
      <c r="E969" s="143"/>
      <c r="F969" s="143"/>
      <c r="G969" s="143"/>
      <c r="H969" s="143"/>
      <c r="I969" s="143"/>
      <c r="J969" s="143"/>
      <c r="K969" s="143"/>
      <c r="L969" s="143"/>
      <c r="M969" s="143"/>
      <c r="N969" s="143"/>
      <c r="O969" s="143"/>
      <c r="P969" s="143"/>
      <c r="Q969" s="143"/>
      <c r="R969" s="143"/>
      <c r="S969" s="143"/>
      <c r="T969" s="143"/>
      <c r="U969" s="143"/>
      <c r="V969" s="143"/>
      <c r="W969" s="143"/>
      <c r="X969" s="143"/>
      <c r="Y969" s="143"/>
      <c r="Z969" s="143"/>
    </row>
    <row r="970">
      <c r="A970" s="143"/>
      <c r="B970" s="143"/>
      <c r="C970" s="143"/>
      <c r="D970" s="143"/>
      <c r="E970" s="143"/>
      <c r="F970" s="143"/>
      <c r="G970" s="143"/>
      <c r="H970" s="143"/>
      <c r="I970" s="143"/>
      <c r="J970" s="143"/>
      <c r="K970" s="143"/>
      <c r="L970" s="143"/>
      <c r="M970" s="143"/>
      <c r="N970" s="143"/>
      <c r="O970" s="143"/>
      <c r="P970" s="143"/>
      <c r="Q970" s="143"/>
      <c r="R970" s="143"/>
      <c r="S970" s="143"/>
      <c r="T970" s="143"/>
      <c r="U970" s="143"/>
      <c r="V970" s="143"/>
      <c r="W970" s="143"/>
      <c r="X970" s="143"/>
      <c r="Y970" s="143"/>
      <c r="Z970" s="143"/>
    </row>
    <row r="971">
      <c r="A971" s="143"/>
      <c r="B971" s="143"/>
      <c r="C971" s="143"/>
      <c r="D971" s="143"/>
      <c r="E971" s="143"/>
      <c r="F971" s="143"/>
      <c r="G971" s="143"/>
      <c r="H971" s="143"/>
      <c r="I971" s="143"/>
      <c r="J971" s="143"/>
      <c r="K971" s="143"/>
      <c r="L971" s="143"/>
      <c r="M971" s="143"/>
      <c r="N971" s="143"/>
      <c r="O971" s="143"/>
      <c r="P971" s="143"/>
      <c r="Q971" s="143"/>
      <c r="R971" s="143"/>
      <c r="S971" s="143"/>
      <c r="T971" s="143"/>
      <c r="U971" s="143"/>
      <c r="V971" s="143"/>
      <c r="W971" s="143"/>
      <c r="X971" s="143"/>
      <c r="Y971" s="143"/>
      <c r="Z971" s="143"/>
    </row>
    <row r="972">
      <c r="A972" s="143"/>
      <c r="B972" s="143"/>
      <c r="C972" s="143"/>
      <c r="D972" s="143"/>
      <c r="E972" s="143"/>
      <c r="F972" s="143"/>
      <c r="G972" s="143"/>
      <c r="H972" s="143"/>
      <c r="I972" s="143"/>
      <c r="J972" s="143"/>
      <c r="K972" s="143"/>
      <c r="L972" s="143"/>
      <c r="M972" s="143"/>
      <c r="N972" s="143"/>
      <c r="O972" s="143"/>
      <c r="P972" s="143"/>
      <c r="Q972" s="143"/>
      <c r="R972" s="143"/>
      <c r="S972" s="143"/>
      <c r="T972" s="143"/>
      <c r="U972" s="143"/>
      <c r="V972" s="143"/>
      <c r="W972" s="143"/>
      <c r="X972" s="143"/>
      <c r="Y972" s="143"/>
      <c r="Z972" s="143"/>
    </row>
    <row r="973">
      <c r="A973" s="143"/>
      <c r="B973" s="143"/>
      <c r="C973" s="143"/>
      <c r="D973" s="143"/>
      <c r="E973" s="143"/>
      <c r="F973" s="143"/>
      <c r="G973" s="143"/>
      <c r="H973" s="143"/>
      <c r="I973" s="143"/>
      <c r="J973" s="143"/>
      <c r="K973" s="143"/>
      <c r="L973" s="143"/>
      <c r="M973" s="143"/>
      <c r="N973" s="143"/>
      <c r="O973" s="143"/>
      <c r="P973" s="143"/>
      <c r="Q973" s="143"/>
      <c r="R973" s="143"/>
      <c r="S973" s="143"/>
      <c r="T973" s="143"/>
      <c r="U973" s="143"/>
      <c r="V973" s="143"/>
      <c r="W973" s="143"/>
      <c r="X973" s="143"/>
      <c r="Y973" s="143"/>
      <c r="Z973" s="143"/>
    </row>
    <row r="974">
      <c r="A974" s="143"/>
      <c r="B974" s="143"/>
      <c r="C974" s="143"/>
      <c r="D974" s="143"/>
      <c r="E974" s="143"/>
      <c r="F974" s="143"/>
      <c r="G974" s="143"/>
      <c r="H974" s="143"/>
      <c r="I974" s="143"/>
      <c r="J974" s="143"/>
      <c r="K974" s="143"/>
      <c r="L974" s="143"/>
      <c r="M974" s="143"/>
      <c r="N974" s="143"/>
      <c r="O974" s="143"/>
      <c r="P974" s="143"/>
      <c r="Q974" s="143"/>
      <c r="R974" s="143"/>
      <c r="S974" s="143"/>
      <c r="T974" s="143"/>
      <c r="U974" s="143"/>
      <c r="V974" s="143"/>
      <c r="W974" s="143"/>
      <c r="X974" s="143"/>
      <c r="Y974" s="143"/>
      <c r="Z974" s="143"/>
    </row>
    <row r="975">
      <c r="A975" s="143"/>
      <c r="B975" s="143"/>
      <c r="C975" s="143"/>
      <c r="D975" s="143"/>
      <c r="E975" s="143"/>
      <c r="F975" s="143"/>
      <c r="G975" s="143"/>
      <c r="H975" s="143"/>
      <c r="I975" s="143"/>
      <c r="J975" s="143"/>
      <c r="K975" s="143"/>
      <c r="L975" s="143"/>
      <c r="M975" s="143"/>
      <c r="N975" s="143"/>
      <c r="O975" s="143"/>
      <c r="P975" s="143"/>
      <c r="Q975" s="143"/>
      <c r="R975" s="143"/>
      <c r="S975" s="143"/>
      <c r="T975" s="143"/>
      <c r="U975" s="143"/>
      <c r="V975" s="143"/>
      <c r="W975" s="143"/>
      <c r="X975" s="143"/>
      <c r="Y975" s="143"/>
      <c r="Z975" s="143"/>
    </row>
    <row r="976">
      <c r="A976" s="143"/>
      <c r="B976" s="143"/>
      <c r="C976" s="143"/>
      <c r="D976" s="143"/>
      <c r="E976" s="143"/>
      <c r="F976" s="143"/>
      <c r="G976" s="143"/>
      <c r="H976" s="143"/>
      <c r="I976" s="143"/>
      <c r="J976" s="143"/>
      <c r="K976" s="143"/>
      <c r="L976" s="143"/>
      <c r="M976" s="143"/>
      <c r="N976" s="143"/>
      <c r="O976" s="143"/>
      <c r="P976" s="143"/>
      <c r="Q976" s="143"/>
      <c r="R976" s="143"/>
      <c r="S976" s="143"/>
      <c r="T976" s="143"/>
      <c r="U976" s="143"/>
      <c r="V976" s="143"/>
      <c r="W976" s="143"/>
      <c r="X976" s="143"/>
      <c r="Y976" s="143"/>
      <c r="Z976" s="143"/>
    </row>
    <row r="977">
      <c r="A977" s="143"/>
      <c r="B977" s="143"/>
      <c r="C977" s="143"/>
      <c r="D977" s="143"/>
      <c r="E977" s="143"/>
      <c r="F977" s="143"/>
      <c r="G977" s="143"/>
      <c r="H977" s="143"/>
      <c r="I977" s="143"/>
      <c r="J977" s="143"/>
      <c r="K977" s="143"/>
      <c r="L977" s="143"/>
      <c r="M977" s="143"/>
      <c r="N977" s="143"/>
      <c r="O977" s="143"/>
      <c r="P977" s="143"/>
      <c r="Q977" s="143"/>
      <c r="R977" s="143"/>
      <c r="S977" s="143"/>
      <c r="T977" s="143"/>
      <c r="U977" s="143"/>
      <c r="V977" s="143"/>
      <c r="W977" s="143"/>
      <c r="X977" s="143"/>
      <c r="Y977" s="143"/>
      <c r="Z977" s="143"/>
    </row>
    <row r="978">
      <c r="A978" s="143"/>
      <c r="B978" s="143"/>
      <c r="C978" s="143"/>
      <c r="D978" s="143"/>
      <c r="E978" s="143"/>
      <c r="F978" s="143"/>
      <c r="G978" s="143"/>
      <c r="H978" s="143"/>
      <c r="I978" s="143"/>
      <c r="J978" s="143"/>
      <c r="K978" s="143"/>
      <c r="L978" s="143"/>
      <c r="M978" s="143"/>
      <c r="N978" s="143"/>
      <c r="O978" s="143"/>
      <c r="P978" s="143"/>
      <c r="Q978" s="143"/>
      <c r="R978" s="143"/>
      <c r="S978" s="143"/>
      <c r="T978" s="143"/>
      <c r="U978" s="143"/>
      <c r="V978" s="143"/>
      <c r="W978" s="143"/>
      <c r="X978" s="143"/>
      <c r="Y978" s="143"/>
      <c r="Z978" s="143"/>
    </row>
    <row r="979">
      <c r="A979" s="143"/>
      <c r="B979" s="143"/>
      <c r="C979" s="143"/>
      <c r="D979" s="143"/>
      <c r="E979" s="143"/>
      <c r="F979" s="143"/>
      <c r="G979" s="143"/>
      <c r="H979" s="143"/>
      <c r="I979" s="143"/>
      <c r="J979" s="143"/>
      <c r="K979" s="143"/>
      <c r="L979" s="143"/>
      <c r="M979" s="143"/>
      <c r="N979" s="143"/>
      <c r="O979" s="143"/>
      <c r="P979" s="143"/>
      <c r="Q979" s="143"/>
      <c r="R979" s="143"/>
      <c r="S979" s="143"/>
      <c r="T979" s="143"/>
      <c r="U979" s="143"/>
      <c r="V979" s="143"/>
      <c r="W979" s="143"/>
      <c r="X979" s="143"/>
      <c r="Y979" s="143"/>
      <c r="Z979" s="143"/>
    </row>
    <row r="980">
      <c r="A980" s="143"/>
      <c r="B980" s="143"/>
      <c r="C980" s="143"/>
      <c r="D980" s="143"/>
      <c r="E980" s="143"/>
      <c r="F980" s="143"/>
      <c r="G980" s="143"/>
      <c r="H980" s="143"/>
      <c r="I980" s="143"/>
      <c r="J980" s="143"/>
      <c r="K980" s="143"/>
      <c r="L980" s="143"/>
      <c r="M980" s="143"/>
      <c r="N980" s="143"/>
      <c r="O980" s="143"/>
      <c r="P980" s="143"/>
      <c r="Q980" s="143"/>
      <c r="R980" s="143"/>
      <c r="S980" s="143"/>
      <c r="T980" s="143"/>
      <c r="U980" s="143"/>
      <c r="V980" s="143"/>
      <c r="W980" s="143"/>
      <c r="X980" s="143"/>
      <c r="Y980" s="143"/>
      <c r="Z980" s="143"/>
    </row>
    <row r="981">
      <c r="A981" s="143"/>
      <c r="B981" s="143"/>
      <c r="C981" s="143"/>
      <c r="D981" s="143"/>
      <c r="E981" s="143"/>
      <c r="F981" s="143"/>
      <c r="G981" s="143"/>
      <c r="H981" s="143"/>
      <c r="I981" s="143"/>
      <c r="J981" s="143"/>
      <c r="K981" s="143"/>
      <c r="L981" s="143"/>
      <c r="M981" s="143"/>
      <c r="N981" s="143"/>
      <c r="O981" s="143"/>
      <c r="P981" s="143"/>
      <c r="Q981" s="143"/>
      <c r="R981" s="143"/>
      <c r="S981" s="143"/>
      <c r="T981" s="143"/>
      <c r="U981" s="143"/>
      <c r="V981" s="143"/>
      <c r="W981" s="143"/>
      <c r="X981" s="143"/>
      <c r="Y981" s="143"/>
      <c r="Z981" s="143"/>
    </row>
    <row r="982">
      <c r="A982" s="143"/>
      <c r="B982" s="143"/>
      <c r="C982" s="143"/>
      <c r="D982" s="143"/>
      <c r="E982" s="143"/>
      <c r="F982" s="143"/>
      <c r="G982" s="143"/>
      <c r="H982" s="143"/>
      <c r="I982" s="143"/>
      <c r="J982" s="143"/>
      <c r="K982" s="143"/>
      <c r="L982" s="143"/>
      <c r="M982" s="143"/>
      <c r="N982" s="143"/>
      <c r="O982" s="143"/>
      <c r="P982" s="143"/>
      <c r="Q982" s="143"/>
      <c r="R982" s="143"/>
      <c r="S982" s="143"/>
      <c r="T982" s="143"/>
      <c r="U982" s="143"/>
      <c r="V982" s="143"/>
      <c r="W982" s="143"/>
      <c r="X982" s="143"/>
      <c r="Y982" s="143"/>
      <c r="Z982" s="143"/>
    </row>
    <row r="983">
      <c r="A983" s="143"/>
      <c r="B983" s="143"/>
      <c r="C983" s="143"/>
      <c r="D983" s="143"/>
      <c r="E983" s="143"/>
      <c r="F983" s="143"/>
      <c r="G983" s="143"/>
      <c r="H983" s="143"/>
      <c r="I983" s="143"/>
      <c r="J983" s="143"/>
      <c r="K983" s="143"/>
      <c r="L983" s="143"/>
      <c r="M983" s="143"/>
      <c r="N983" s="143"/>
      <c r="O983" s="143"/>
      <c r="P983" s="143"/>
      <c r="Q983" s="143"/>
      <c r="R983" s="143"/>
      <c r="S983" s="143"/>
      <c r="T983" s="143"/>
      <c r="U983" s="143"/>
      <c r="V983" s="143"/>
      <c r="W983" s="143"/>
      <c r="X983" s="143"/>
      <c r="Y983" s="143"/>
      <c r="Z983" s="143"/>
    </row>
    <row r="984">
      <c r="A984" s="143"/>
      <c r="B984" s="143"/>
      <c r="C984" s="143"/>
      <c r="D984" s="143"/>
      <c r="E984" s="143"/>
      <c r="F984" s="143"/>
      <c r="G984" s="143"/>
      <c r="H984" s="143"/>
      <c r="I984" s="143"/>
      <c r="J984" s="143"/>
      <c r="K984" s="143"/>
      <c r="L984" s="143"/>
      <c r="M984" s="143"/>
      <c r="N984" s="143"/>
      <c r="O984" s="143"/>
      <c r="P984" s="143"/>
      <c r="Q984" s="143"/>
      <c r="R984" s="143"/>
      <c r="S984" s="143"/>
      <c r="T984" s="143"/>
      <c r="U984" s="143"/>
      <c r="V984" s="143"/>
      <c r="W984" s="143"/>
      <c r="X984" s="143"/>
      <c r="Y984" s="143"/>
      <c r="Z984" s="143"/>
    </row>
    <row r="985">
      <c r="A985" s="143"/>
      <c r="B985" s="143"/>
      <c r="C985" s="143"/>
      <c r="D985" s="143"/>
      <c r="E985" s="143"/>
      <c r="F985" s="143"/>
      <c r="G985" s="143"/>
      <c r="H985" s="143"/>
      <c r="I985" s="143"/>
      <c r="J985" s="143"/>
      <c r="K985" s="143"/>
      <c r="L985" s="143"/>
      <c r="M985" s="143"/>
      <c r="N985" s="143"/>
      <c r="O985" s="143"/>
      <c r="P985" s="143"/>
      <c r="Q985" s="143"/>
      <c r="R985" s="143"/>
      <c r="S985" s="143"/>
      <c r="T985" s="143"/>
      <c r="U985" s="143"/>
      <c r="V985" s="143"/>
      <c r="W985" s="143"/>
      <c r="X985" s="143"/>
      <c r="Y985" s="143"/>
      <c r="Z985" s="143"/>
    </row>
    <row r="986">
      <c r="A986" s="143"/>
      <c r="B986" s="143"/>
      <c r="C986" s="143"/>
      <c r="D986" s="143"/>
      <c r="E986" s="143"/>
      <c r="F986" s="143"/>
      <c r="G986" s="143"/>
      <c r="H986" s="143"/>
      <c r="I986" s="143"/>
      <c r="J986" s="143"/>
      <c r="K986" s="143"/>
      <c r="L986" s="143"/>
      <c r="M986" s="143"/>
      <c r="N986" s="143"/>
      <c r="O986" s="143"/>
      <c r="P986" s="143"/>
      <c r="Q986" s="143"/>
      <c r="R986" s="143"/>
      <c r="S986" s="143"/>
      <c r="T986" s="143"/>
      <c r="U986" s="143"/>
      <c r="V986" s="143"/>
      <c r="W986" s="143"/>
      <c r="X986" s="143"/>
      <c r="Y986" s="143"/>
      <c r="Z986" s="143"/>
    </row>
    <row r="987">
      <c r="A987" s="143"/>
      <c r="B987" s="143"/>
      <c r="C987" s="143"/>
      <c r="D987" s="143"/>
      <c r="E987" s="143"/>
      <c r="F987" s="143"/>
      <c r="G987" s="143"/>
      <c r="H987" s="143"/>
      <c r="I987" s="143"/>
      <c r="J987" s="143"/>
      <c r="K987" s="143"/>
      <c r="L987" s="143"/>
      <c r="M987" s="143"/>
      <c r="N987" s="143"/>
      <c r="O987" s="143"/>
      <c r="P987" s="143"/>
      <c r="Q987" s="143"/>
      <c r="R987" s="143"/>
      <c r="S987" s="143"/>
      <c r="T987" s="143"/>
      <c r="U987" s="143"/>
      <c r="V987" s="143"/>
      <c r="W987" s="143"/>
      <c r="X987" s="143"/>
      <c r="Y987" s="143"/>
      <c r="Z987" s="143"/>
    </row>
    <row r="988">
      <c r="A988" s="143"/>
      <c r="B988" s="143"/>
      <c r="C988" s="143"/>
      <c r="D988" s="143"/>
      <c r="E988" s="143"/>
      <c r="F988" s="143"/>
      <c r="G988" s="143"/>
      <c r="H988" s="143"/>
      <c r="I988" s="143"/>
      <c r="J988" s="143"/>
      <c r="K988" s="143"/>
      <c r="L988" s="143"/>
      <c r="M988" s="143"/>
      <c r="N988" s="143"/>
      <c r="O988" s="143"/>
      <c r="P988" s="143"/>
      <c r="Q988" s="143"/>
      <c r="R988" s="143"/>
      <c r="S988" s="143"/>
      <c r="T988" s="143"/>
      <c r="U988" s="143"/>
      <c r="V988" s="143"/>
      <c r="W988" s="143"/>
      <c r="X988" s="143"/>
      <c r="Y988" s="143"/>
      <c r="Z988" s="143"/>
    </row>
    <row r="989">
      <c r="A989" s="143"/>
      <c r="B989" s="143"/>
      <c r="C989" s="143"/>
      <c r="D989" s="143"/>
      <c r="E989" s="143"/>
      <c r="F989" s="143"/>
      <c r="G989" s="143"/>
      <c r="H989" s="143"/>
      <c r="I989" s="143"/>
      <c r="J989" s="143"/>
      <c r="K989" s="143"/>
      <c r="L989" s="143"/>
      <c r="M989" s="143"/>
      <c r="N989" s="143"/>
      <c r="O989" s="143"/>
      <c r="P989" s="143"/>
      <c r="Q989" s="143"/>
      <c r="R989" s="143"/>
      <c r="S989" s="143"/>
      <c r="T989" s="143"/>
      <c r="U989" s="143"/>
      <c r="V989" s="143"/>
      <c r="W989" s="143"/>
      <c r="X989" s="143"/>
      <c r="Y989" s="143"/>
      <c r="Z989" s="143"/>
    </row>
    <row r="990">
      <c r="A990" s="143"/>
      <c r="B990" s="143"/>
      <c r="C990" s="143"/>
      <c r="D990" s="143"/>
      <c r="E990" s="143"/>
      <c r="F990" s="143"/>
      <c r="G990" s="143"/>
      <c r="H990" s="143"/>
      <c r="I990" s="143"/>
      <c r="J990" s="143"/>
      <c r="K990" s="143"/>
      <c r="L990" s="143"/>
      <c r="M990" s="143"/>
      <c r="N990" s="143"/>
      <c r="O990" s="143"/>
      <c r="P990" s="143"/>
      <c r="Q990" s="143"/>
      <c r="R990" s="143"/>
      <c r="S990" s="143"/>
      <c r="T990" s="143"/>
      <c r="U990" s="143"/>
      <c r="V990" s="143"/>
      <c r="W990" s="143"/>
      <c r="X990" s="143"/>
      <c r="Y990" s="143"/>
      <c r="Z990" s="143"/>
    </row>
    <row r="991">
      <c r="A991" s="143"/>
      <c r="B991" s="143"/>
      <c r="C991" s="143"/>
      <c r="D991" s="143"/>
      <c r="E991" s="143"/>
      <c r="F991" s="143"/>
      <c r="G991" s="143"/>
      <c r="H991" s="143"/>
      <c r="I991" s="143"/>
      <c r="J991" s="143"/>
      <c r="K991" s="143"/>
      <c r="L991" s="143"/>
      <c r="M991" s="143"/>
      <c r="N991" s="143"/>
      <c r="O991" s="143"/>
      <c r="P991" s="143"/>
      <c r="Q991" s="143"/>
      <c r="R991" s="143"/>
      <c r="S991" s="143"/>
      <c r="T991" s="143"/>
      <c r="U991" s="143"/>
      <c r="V991" s="143"/>
      <c r="W991" s="143"/>
      <c r="X991" s="143"/>
      <c r="Y991" s="143"/>
      <c r="Z991" s="143"/>
    </row>
    <row r="992">
      <c r="A992" s="143"/>
      <c r="B992" s="143"/>
      <c r="C992" s="143"/>
      <c r="D992" s="143"/>
      <c r="E992" s="143"/>
      <c r="F992" s="143"/>
      <c r="G992" s="143"/>
      <c r="H992" s="143"/>
      <c r="I992" s="143"/>
      <c r="J992" s="143"/>
      <c r="K992" s="143"/>
      <c r="L992" s="143"/>
      <c r="M992" s="143"/>
      <c r="N992" s="143"/>
      <c r="O992" s="143"/>
      <c r="P992" s="143"/>
      <c r="Q992" s="143"/>
      <c r="R992" s="143"/>
      <c r="S992" s="143"/>
      <c r="T992" s="143"/>
      <c r="U992" s="143"/>
      <c r="V992" s="143"/>
      <c r="W992" s="143"/>
      <c r="X992" s="143"/>
      <c r="Y992" s="143"/>
      <c r="Z992" s="143"/>
    </row>
    <row r="993">
      <c r="A993" s="143"/>
      <c r="B993" s="143"/>
      <c r="C993" s="143"/>
      <c r="D993" s="143"/>
      <c r="E993" s="143"/>
      <c r="F993" s="143"/>
      <c r="G993" s="143"/>
      <c r="H993" s="143"/>
      <c r="I993" s="143"/>
      <c r="J993" s="143"/>
      <c r="K993" s="143"/>
      <c r="L993" s="143"/>
      <c r="M993" s="143"/>
      <c r="N993" s="143"/>
      <c r="O993" s="143"/>
      <c r="P993" s="143"/>
      <c r="Q993" s="143"/>
      <c r="R993" s="143"/>
      <c r="S993" s="143"/>
      <c r="T993" s="143"/>
      <c r="U993" s="143"/>
      <c r="V993" s="143"/>
      <c r="W993" s="143"/>
      <c r="X993" s="143"/>
      <c r="Y993" s="143"/>
      <c r="Z993" s="143"/>
    </row>
    <row r="994">
      <c r="A994" s="143"/>
      <c r="B994" s="143"/>
      <c r="C994" s="143"/>
      <c r="D994" s="143"/>
      <c r="E994" s="143"/>
      <c r="F994" s="143"/>
      <c r="G994" s="143"/>
      <c r="H994" s="143"/>
      <c r="I994" s="143"/>
      <c r="J994" s="143"/>
      <c r="K994" s="143"/>
      <c r="L994" s="143"/>
      <c r="M994" s="143"/>
      <c r="N994" s="143"/>
      <c r="O994" s="143"/>
      <c r="P994" s="143"/>
      <c r="Q994" s="143"/>
      <c r="R994" s="143"/>
      <c r="S994" s="143"/>
      <c r="T994" s="143"/>
      <c r="U994" s="143"/>
      <c r="V994" s="143"/>
      <c r="W994" s="143"/>
      <c r="X994" s="143"/>
      <c r="Y994" s="143"/>
      <c r="Z994" s="143"/>
    </row>
    <row r="995">
      <c r="A995" s="143"/>
      <c r="B995" s="143"/>
      <c r="C995" s="143"/>
      <c r="D995" s="143"/>
      <c r="E995" s="143"/>
      <c r="F995" s="143"/>
      <c r="G995" s="143"/>
      <c r="H995" s="143"/>
      <c r="I995" s="143"/>
      <c r="J995" s="143"/>
      <c r="K995" s="143"/>
      <c r="L995" s="143"/>
      <c r="M995" s="143"/>
      <c r="N995" s="143"/>
      <c r="O995" s="143"/>
      <c r="P995" s="143"/>
      <c r="Q995" s="143"/>
      <c r="R995" s="143"/>
      <c r="S995" s="143"/>
      <c r="T995" s="143"/>
      <c r="U995" s="143"/>
      <c r="V995" s="143"/>
      <c r="W995" s="143"/>
      <c r="X995" s="143"/>
      <c r="Y995" s="143"/>
      <c r="Z995" s="143"/>
    </row>
    <row r="996">
      <c r="A996" s="143"/>
      <c r="B996" s="143"/>
      <c r="C996" s="143"/>
      <c r="D996" s="143"/>
      <c r="E996" s="143"/>
      <c r="F996" s="143"/>
      <c r="G996" s="143"/>
      <c r="H996" s="143"/>
      <c r="I996" s="143"/>
      <c r="J996" s="143"/>
      <c r="K996" s="143"/>
      <c r="L996" s="143"/>
      <c r="M996" s="143"/>
      <c r="N996" s="143"/>
      <c r="O996" s="143"/>
      <c r="P996" s="143"/>
      <c r="Q996" s="143"/>
      <c r="R996" s="143"/>
      <c r="S996" s="143"/>
      <c r="T996" s="143"/>
      <c r="U996" s="143"/>
      <c r="V996" s="143"/>
      <c r="W996" s="143"/>
      <c r="X996" s="143"/>
      <c r="Y996" s="143"/>
      <c r="Z996" s="143"/>
    </row>
    <row r="997">
      <c r="A997" s="143"/>
      <c r="B997" s="143"/>
      <c r="C997" s="143"/>
      <c r="D997" s="143"/>
      <c r="E997" s="143"/>
      <c r="F997" s="143"/>
      <c r="G997" s="143"/>
      <c r="H997" s="143"/>
      <c r="I997" s="143"/>
      <c r="J997" s="143"/>
      <c r="K997" s="143"/>
      <c r="L997" s="143"/>
      <c r="M997" s="143"/>
      <c r="N997" s="143"/>
      <c r="O997" s="143"/>
      <c r="P997" s="143"/>
      <c r="Q997" s="143"/>
      <c r="R997" s="143"/>
      <c r="S997" s="143"/>
      <c r="T997" s="143"/>
      <c r="U997" s="143"/>
      <c r="V997" s="143"/>
      <c r="W997" s="143"/>
      <c r="X997" s="143"/>
      <c r="Y997" s="143"/>
      <c r="Z997" s="143"/>
    </row>
    <row r="998">
      <c r="A998" s="143"/>
      <c r="B998" s="143"/>
      <c r="C998" s="143"/>
      <c r="D998" s="143"/>
      <c r="E998" s="143"/>
      <c r="F998" s="143"/>
      <c r="G998" s="143"/>
      <c r="H998" s="143"/>
      <c r="I998" s="143"/>
      <c r="J998" s="143"/>
      <c r="K998" s="143"/>
      <c r="L998" s="143"/>
      <c r="M998" s="143"/>
      <c r="N998" s="143"/>
      <c r="O998" s="143"/>
      <c r="P998" s="143"/>
      <c r="Q998" s="143"/>
      <c r="R998" s="143"/>
      <c r="S998" s="143"/>
      <c r="T998" s="143"/>
      <c r="U998" s="143"/>
      <c r="V998" s="143"/>
      <c r="W998" s="143"/>
      <c r="X998" s="143"/>
      <c r="Y998" s="143"/>
      <c r="Z998" s="143"/>
    </row>
    <row r="999">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73"/>
      <c r="B1" s="174"/>
      <c r="C1" s="175" t="s">
        <v>34</v>
      </c>
      <c r="D1" s="175" t="s">
        <v>48</v>
      </c>
      <c r="E1" s="176" t="s">
        <v>67</v>
      </c>
      <c r="F1" s="176" t="s">
        <v>341</v>
      </c>
    </row>
    <row r="2">
      <c r="A2" s="177" t="s">
        <v>4054</v>
      </c>
      <c r="B2" s="178" t="s">
        <v>4055</v>
      </c>
      <c r="C2" s="179" t="str">
        <f>COUNTIFS(Seeds!C:C,"=Identificar",#REF!,"*ct-chart*",#REF!,"*bar*")</f>
        <v>#VALUE!</v>
      </c>
      <c r="D2" s="179" t="str">
        <f>COUNTIFS(Seeds!C:C,"=Evocar",#REF!,"=*ct-chart*",#REF!,"*bar*")</f>
        <v>#VALUE!</v>
      </c>
      <c r="E2" s="179" t="str">
        <f>COUNTIFS(Seeds!C:C,"=Aplicar",#REF!,"=*ct-chart*",#REF!,"*bar*")</f>
        <v>#VALUE!</v>
      </c>
      <c r="F2" s="179" t="str">
        <f t="shared" ref="F2:F20" si="1">SUM(C2:E2)</f>
        <v>#VALUE!</v>
      </c>
    </row>
    <row r="3">
      <c r="A3" s="177" t="s">
        <v>4056</v>
      </c>
      <c r="B3" s="178" t="s">
        <v>4057</v>
      </c>
      <c r="C3" s="179" t="str">
        <f>COUNTIFS(Seeds!C:C,"=Identificar",#REF!,"*ct-chart*",#REF!,"*line*")</f>
        <v>#VALUE!</v>
      </c>
      <c r="D3" s="179" t="str">
        <f>COUNTIFS(Seeds!C:C,"=Evocar",#REF!,"=*ct-chart*",#REF!,"*line*")</f>
        <v>#VALUE!</v>
      </c>
      <c r="E3" s="179" t="str">
        <f>COUNTIFS(Seeds!C:C,"=Aplicar",#REF!,"=*ct-chart*",#REF!,"*line*")</f>
        <v>#VALUE!</v>
      </c>
      <c r="F3" s="179" t="str">
        <f t="shared" si="1"/>
        <v>#VALUE!</v>
      </c>
    </row>
    <row r="4">
      <c r="A4" s="180" t="s">
        <v>4058</v>
      </c>
      <c r="B4" s="178" t="s">
        <v>4059</v>
      </c>
      <c r="C4" s="179" t="str">
        <f>COUNTIFS(Seeds!C:C,"=Identificar",#REF!,"*ct-chart*",#REF!,"*pie*")</f>
        <v>#VALUE!</v>
      </c>
      <c r="D4" s="179" t="str">
        <f>COUNTIFS(Seeds!C:C,"=Evocar",#REF!,"=*ct-chart*",#REF!,"*pie*")</f>
        <v>#VALUE!</v>
      </c>
      <c r="E4" s="179" t="str">
        <f>COUNTIFS(Seeds!C:C,"=Aplicar",#REF!,"=*ct-chart*",#REF!,"*pie*")</f>
        <v>#VALUE!</v>
      </c>
      <c r="F4" s="179" t="str">
        <f t="shared" si="1"/>
        <v>#VALUE!</v>
      </c>
    </row>
    <row r="5">
      <c r="A5" s="177" t="s">
        <v>4060</v>
      </c>
      <c r="B5" s="181" t="s">
        <v>4061</v>
      </c>
      <c r="C5" s="179" t="str">
        <f>COUNTIFS(Seeds!C:C,"=Identificar",#REF!,"*Choice matrix – inline*")</f>
        <v>#VALUE!</v>
      </c>
      <c r="D5" s="179" t="str">
        <f>COUNTIFS(Seeds!C:C,"=Evocar",#REF!,"=*Choice matrix – inline*")</f>
        <v>#VALUE!</v>
      </c>
      <c r="E5" s="179" t="str">
        <f>COUNTIFS(Seeds!C:C,"=Aplicar",#REF!,"=*Choice matrix – inline*")</f>
        <v>#VALUE!</v>
      </c>
      <c r="F5" s="179" t="str">
        <f t="shared" si="1"/>
        <v>#VALUE!</v>
      </c>
    </row>
    <row r="6">
      <c r="A6" s="177" t="s">
        <v>4062</v>
      </c>
      <c r="B6" s="178" t="s">
        <v>2385</v>
      </c>
      <c r="C6" s="179" t="str">
        <f>COUNTIFS(Seeds!C:C,"=Identificar",#REF!,"*clock*")</f>
        <v>#VALUE!</v>
      </c>
      <c r="D6" s="179" t="str">
        <f>COUNTIFS(Seeds!C:C,"=Evocar",#REF!,"=*clock*")</f>
        <v>#VALUE!</v>
      </c>
      <c r="E6" s="179" t="str">
        <f>COUNTIFS(Seeds!C:C,"=Aplicar",#REF!,"=*clock*")</f>
        <v>#VALUE!</v>
      </c>
      <c r="F6" s="179" t="str">
        <f t="shared" si="1"/>
        <v>#VALUE!</v>
      </c>
    </row>
    <row r="7">
      <c r="A7" s="177" t="s">
        <v>4063</v>
      </c>
      <c r="B7" s="181" t="s">
        <v>591</v>
      </c>
      <c r="C7" s="179" t="str">
        <f>COUNTIFS(Seeds!C:C,"=Identificar",#REF!,"*Cloze with drag &amp; drop*",#REF!,"*calculateoperation*")</f>
        <v>#VALUE!</v>
      </c>
      <c r="D7" s="179" t="str">
        <f>COUNTIFS(Seeds!C:C,"=Evocar",#REF!,"=*Cloze with drag &amp; drop*",#REF!,"*calculateoperation*")</f>
        <v>#VALUE!</v>
      </c>
      <c r="E7" s="179" t="str">
        <f>COUNTIFS(Seeds!C:C,"=Aplicar",#REF!,"=*Cloze with drag &amp; drop*",#REF!,"*calculateoperation*")</f>
        <v>#VALUE!</v>
      </c>
      <c r="F7" s="179" t="str">
        <f t="shared" si="1"/>
        <v>#VALUE!</v>
      </c>
    </row>
    <row r="8">
      <c r="A8" s="177" t="s">
        <v>4064</v>
      </c>
      <c r="B8" s="181" t="s">
        <v>4065</v>
      </c>
      <c r="C8" s="179" t="str">
        <f>COUNTIFS(Seeds!C:C,"=Identificar",#REF!,"*Cloze with drop down*")</f>
        <v>#VALUE!</v>
      </c>
      <c r="D8" s="179" t="str">
        <f>COUNTIFS(Seeds!C:C,"=Evocar",#REF!,"=*Cloze with drop down*")</f>
        <v>#VALUE!</v>
      </c>
      <c r="E8" s="179" t="str">
        <f>COUNTIFS(Seeds!C:C,"=Aplicar",#REF!,"=*Cloze with drop down*")</f>
        <v>#VALUE!</v>
      </c>
      <c r="F8" s="179" t="str">
        <f t="shared" si="1"/>
        <v>#VALUE!</v>
      </c>
    </row>
    <row r="9">
      <c r="A9" s="177" t="s">
        <v>51</v>
      </c>
      <c r="B9" s="181" t="s">
        <v>51</v>
      </c>
      <c r="C9" s="179" t="str">
        <f>COUNTIFS(Seeds!C:C,"=Identificar",#REF!,"*Cloze with text*")</f>
        <v>#VALUE!</v>
      </c>
      <c r="D9" s="179" t="str">
        <f>COUNTIFS(Seeds!C:C,"=Evocar",#REF!,"=*Cloze with text*")</f>
        <v>#VALUE!</v>
      </c>
      <c r="E9" s="179" t="str">
        <f>COUNTIFS(Seeds!C:C,"=Aplicar",#REF!,"=*Cloze with text*")</f>
        <v>#VALUE!</v>
      </c>
      <c r="F9" s="179" t="str">
        <f t="shared" si="1"/>
        <v>#VALUE!</v>
      </c>
    </row>
    <row r="10">
      <c r="A10" s="177" t="s">
        <v>4066</v>
      </c>
      <c r="B10" s="178" t="s">
        <v>4067</v>
      </c>
      <c r="C10" s="179" t="str">
        <f>COUNTIFS(Seeds!C:C,"=Identificar",#REF!,"*counting*")</f>
        <v>#VALUE!</v>
      </c>
      <c r="D10" s="179" t="str">
        <f>COUNTIFS(Seeds!C:C,"=Evocar",#REF!,"=*counting*")</f>
        <v>#VALUE!</v>
      </c>
      <c r="E10" s="179" t="str">
        <f>COUNTIFS(Seeds!C:C,"=Aplicar",#REF!,"=*counting*")</f>
        <v>#VALUE!</v>
      </c>
      <c r="F10" s="179" t="str">
        <f t="shared" si="1"/>
        <v>#VALUE!</v>
      </c>
    </row>
    <row r="11">
      <c r="A11" s="177" t="s">
        <v>4068</v>
      </c>
      <c r="B11" s="181" t="s">
        <v>4069</v>
      </c>
      <c r="C11" s="179" t="str">
        <f>COUNTIFS(Seeds!C:C,"=Identificar",#REF!,"*equivLiteral*")</f>
        <v>#VALUE!</v>
      </c>
      <c r="D11" s="179" t="str">
        <f>COUNTIFS(Seeds!C:C,"=Evocar",#REF!,"=*equivLiteral*")</f>
        <v>#VALUE!</v>
      </c>
      <c r="E11" s="179" t="str">
        <f>COUNTIFS(Seeds!C:C,"=Aplicar",#REF!,"=*equivLiteral*")</f>
        <v>#VALUE!</v>
      </c>
      <c r="F11" s="179" t="str">
        <f t="shared" si="1"/>
        <v>#VALUE!</v>
      </c>
    </row>
    <row r="12">
      <c r="A12" s="177" t="s">
        <v>4070</v>
      </c>
      <c r="B12" s="178" t="s">
        <v>4071</v>
      </c>
      <c r="C12" s="179" t="str">
        <f>COUNTIFS(Seeds!C:C,"=Identificar",#REF!,"*equivSymbolic*")</f>
        <v>#VALUE!</v>
      </c>
      <c r="D12" s="179" t="str">
        <f>COUNTIFS(Seeds!C:C,"=Evocar",#REF!,"=*equivSymbolic*")</f>
        <v>#VALUE!</v>
      </c>
      <c r="E12" s="179" t="str">
        <f>COUNTIFS(Seeds!C:C,"=Aplicar",#REF!,"=*equivSymbolic*")</f>
        <v>#VALUE!</v>
      </c>
      <c r="F12" s="179" t="str">
        <f t="shared" si="1"/>
        <v>#VALUE!</v>
      </c>
    </row>
    <row r="13">
      <c r="A13" s="177" t="s">
        <v>4072</v>
      </c>
      <c r="B13" s="178" t="s">
        <v>2816</v>
      </c>
      <c r="C13" s="179" t="str">
        <f>COUNTIFS(Seeds!C:C,"=Identificar",#REF!,"*labelImage*")</f>
        <v>#VALUE!</v>
      </c>
      <c r="D13" s="179" t="str">
        <f>COUNTIFS(Seeds!C:C,"=Evocar",#REF!,"=*labelImage*")</f>
        <v>#VALUE!</v>
      </c>
      <c r="E13" s="179" t="str">
        <f>COUNTIFS(Seeds!C:C,"=Aplicar",#REF!,"=*labelImage*")</f>
        <v>#VALUE!</v>
      </c>
      <c r="F13" s="179" t="str">
        <f t="shared" si="1"/>
        <v>#VALUE!</v>
      </c>
    </row>
    <row r="14">
      <c r="A14" s="177" t="s">
        <v>4073</v>
      </c>
      <c r="B14" s="181" t="s">
        <v>4073</v>
      </c>
      <c r="C14" s="179" t="str">
        <f>COUNTIFS(Seeds!C:C,"=Identificar",#REF!,"*Match list*")</f>
        <v>#VALUE!</v>
      </c>
      <c r="D14" s="179" t="str">
        <f>COUNTIFS(Seeds!C:C,"=Evocar",#REF!,"=*Match list*")</f>
        <v>#VALUE!</v>
      </c>
      <c r="E14" s="179" t="str">
        <f>COUNTIFS(Seeds!C:C,"=Aplicar",#REF!,"=*Match list*")</f>
        <v>#VALUE!</v>
      </c>
      <c r="F14" s="179" t="str">
        <f t="shared" si="1"/>
        <v>#VALUE!</v>
      </c>
    </row>
    <row r="15">
      <c r="A15" s="177" t="s">
        <v>4074</v>
      </c>
      <c r="B15" s="181" t="s">
        <v>853</v>
      </c>
      <c r="C15" s="179" t="str">
        <f>COUNTIFS(Seeds!C:C,"=Identificar",#REF!,"*Multiple choice – multiple response*")</f>
        <v>#VALUE!</v>
      </c>
      <c r="D15" s="179" t="str">
        <f>COUNTIFS(Seeds!C:C,"=Evocar",#REF!,"=*Multiple choice – multiple response*")</f>
        <v>#VALUE!</v>
      </c>
      <c r="E15" s="179" t="str">
        <f>COUNTIFS(Seeds!C:C,"=Aplicar",#REF!,"=*Multiple choice – multiple response*")</f>
        <v>#VALUE!</v>
      </c>
      <c r="F15" s="179" t="str">
        <f t="shared" si="1"/>
        <v>#VALUE!</v>
      </c>
    </row>
    <row r="16">
      <c r="A16" s="177" t="s">
        <v>4075</v>
      </c>
      <c r="B16" s="178" t="s">
        <v>391</v>
      </c>
      <c r="C16" s="179" t="str">
        <f>COUNTIFS(Seeds!C:C,"=Identificar",#REF!,"*Multiple choice – standard*")</f>
        <v>#VALUE!</v>
      </c>
      <c r="D16" s="179" t="str">
        <f>COUNTIFS(Seeds!C:C,"=Evocar",#REF!,"=*Multiple choice – standard*")</f>
        <v>#VALUE!</v>
      </c>
      <c r="E16" s="179" t="str">
        <f>COUNTIFS(Seeds!C:C,"=Aplicar",#REF!,"=*Multiple choice – standard*")</f>
        <v>#VALUE!</v>
      </c>
      <c r="F16" s="179" t="str">
        <f t="shared" si="1"/>
        <v>#VALUE!</v>
      </c>
    </row>
    <row r="17">
      <c r="A17" s="177" t="s">
        <v>4076</v>
      </c>
      <c r="B17" s="181" t="s">
        <v>4077</v>
      </c>
      <c r="C17" s="179" t="str">
        <f>COUNTIFS(Seeds!C:C,"=Identificar",#REF!,"*numberline*")</f>
        <v>#VALUE!</v>
      </c>
      <c r="D17" s="179" t="str">
        <f>COUNTIFS(Seeds!C:C,"=Evocar",#REF!,"=*numberline*")</f>
        <v>#VALUE!</v>
      </c>
      <c r="E17" s="179" t="str">
        <f>COUNTIFS(Seeds!C:C,"=Aplicar",#REF!,"=*numberline*")</f>
        <v>#VALUE!</v>
      </c>
      <c r="F17" s="179" t="str">
        <f t="shared" si="1"/>
        <v>#VALUE!</v>
      </c>
    </row>
    <row r="18">
      <c r="A18" s="177" t="s">
        <v>4078</v>
      </c>
      <c r="B18" s="181" t="s">
        <v>4079</v>
      </c>
      <c r="C18" s="179" t="str">
        <f>COUNTIFS(Seeds!C:C,"=Identificar",#REF!,"*orderNumbers*")</f>
        <v>#VALUE!</v>
      </c>
      <c r="D18" s="179" t="str">
        <f>COUNTIFS(Seeds!C:C,"=Evocar",#REF!,"=*orderNumbers*")</f>
        <v>#VALUE!</v>
      </c>
      <c r="E18" s="179" t="str">
        <f>COUNTIFS(Seeds!C:C,"=Aplicar",#REF!,"=*orderNumbers*")</f>
        <v>#VALUE!</v>
      </c>
      <c r="F18" s="179" t="str">
        <f t="shared" si="1"/>
        <v>#VALUE!</v>
      </c>
    </row>
    <row r="19">
      <c r="A19" s="177" t="s">
        <v>4080</v>
      </c>
      <c r="B19" s="178" t="s">
        <v>2722</v>
      </c>
      <c r="C19" s="179" t="str">
        <f>COUNTIFS(Seeds!C:C,"=Identificar",#REF!,"*pathway*")</f>
        <v>#VALUE!</v>
      </c>
      <c r="D19" s="179" t="str">
        <f>COUNTIFS(Seeds!C:C,"=Evocar",#REF!,"=*pathway*")</f>
        <v>#VALUE!</v>
      </c>
      <c r="E19" s="179" t="str">
        <f>COUNTIFS(Seeds!C:C,"=Aplicar",#REF!,"=*pathway*")</f>
        <v>#VALUE!</v>
      </c>
      <c r="F19" s="179" t="str">
        <f t="shared" si="1"/>
        <v>#VALUE!</v>
      </c>
    </row>
    <row r="20">
      <c r="A20" s="177" t="s">
        <v>4081</v>
      </c>
      <c r="B20" s="178" t="s">
        <v>4082</v>
      </c>
      <c r="C20" s="179" t="str">
        <f>COUNTIFS(Seeds!C:C,"=Identificar",#REF!,"*pictograph*")</f>
        <v>#VALUE!</v>
      </c>
      <c r="D20" s="179" t="str">
        <f>COUNTIFS(Seeds!C:C,"=Evocar",#REF!,"=*pictograph*")</f>
        <v>#VALUE!</v>
      </c>
      <c r="E20" s="179" t="str">
        <f>COUNTIFS(Seeds!C:C,"=Aplicar",#REF!,"=*pictograph*")</f>
        <v>#VALUE!</v>
      </c>
      <c r="F20" s="179" t="str">
        <f t="shared" si="1"/>
        <v>#VALUE!</v>
      </c>
    </row>
  </sheetData>
  <autoFilter ref="$A$1:$F$20">
    <sortState ref="A1:F20">
      <sortCondition ref="A1:A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5"/>
  </cols>
  <sheetData>
    <row r="1">
      <c r="A1" s="182" t="str">
        <f>Seeds!AB1</f>
        <v>Referencia para ID</v>
      </c>
      <c r="B1" s="182" t="str">
        <f t="shared" ref="B1:B25" si="1">#REF!</f>
        <v>#REF!</v>
      </c>
      <c r="C1" s="182" t="str">
        <f>Seeds!AA1</f>
        <v>JSON brasileiro</v>
      </c>
      <c r="D1" s="183" t="s">
        <v>4083</v>
      </c>
    </row>
    <row r="2" ht="15.75" customHeight="1">
      <c r="A2" s="184" t="str">
        <f>Seeds!AB2</f>
        <v>M4-NyO-46a-I-1</v>
      </c>
      <c r="B2" s="184" t="str">
        <f t="shared" si="1"/>
        <v>#REF!</v>
      </c>
      <c r="C2" s="184" t="str">
        <f>Seeds!AA2</f>
        <v>{"id":"M4-NyO-46a-I-1","stimulus":"&lt;p&gt;Arraste a forma como o número é lido para o local apropiado.&lt;/p&gt;","template":"","hint":"&lt;p&gt;A posição de cada algarismo determina a maneira como o número é lido.&lt;/p&gt;","feedback":"&lt;p&gt;A posição de cada algarismo determina a maneira como o número é lido. Por isso, 30 é lido de forma diferente de 300.&lt;/p&gt;","seed":{"parameters":[{"name":"Q1","label":null,"min":1000,"max":9999,"step":1},{"name":"Q2","label":null,"min":1000,"max":9999,"step":1},{"name":"Q3","label":null,"min":1000,"max":9999,"step":1}],"calculated":[{"name":"A1","label":"{{Q1}}","function":"Lemonlib.numToWords({{Q1}}, 'pt')[0].toUpperCase() + Lemonlib.numToWords({{Q1}}, 'pt').slice(1,)"},{"name":"A2","label":"{{Q2}}","function":"Lemonlib.numToWords({{Q2}}, 'pt')[0].toUpperCase() + Lemonlib.numToWords({{Q2}}, 'pt').slice(1,)"},{"name":"A3","label":"{{Q3}}","function":"Lemonlib.numToWords({{Q3}}, 'pt')[0].toUpperCase() + Lemonlib.numToWords({{Q3}}, 'pt').slice(1,)"}],"uniques":true},"algorithm":{"name":"linkOperationResult","params":{"invert":["false"]},"template":"Match list"}}</v>
      </c>
      <c r="D2" s="184" t="str">
        <f t="shared" ref="D2:D924" si="2">IF(B2=C2,0,1)</f>
        <v>#REF!</v>
      </c>
    </row>
    <row r="3" ht="15.75" customHeight="1">
      <c r="A3" s="184" t="str">
        <f>Seeds!AB3</f>
        <v>M4-NyO-46a-E-1</v>
      </c>
      <c r="B3" s="184" t="str">
        <f t="shared" si="1"/>
        <v>#REF!</v>
      </c>
      <c r="C3" s="184" t="str">
        <f>Seeds!AA3</f>
        <v>{
    "id": "M4-NyO-46a-E-1",
    "stimulus": "&lt;p&gt;Escreva o número por extenso.&lt;/p&gt;",
    "template": "&lt;p&gt;{{T1}}: {{T2}} e {{response}}&lt;/p&gt;",
    "hint": "&lt;p&gt;A posição de cada algarismo determina a maneira como o número é lido.&lt;/p&gt;",
    "feedback": "&lt;p&gt;A posição de cada algarismo determina a maneira como o número é lido. Por isso, 30 é lido de forma diferente de 300.&lt;/p&gt;",
    "seed": {
        "parameters": [
            {
                "name": "Q1",
                "label": null,
                "min": 1,
                "max": 9,
                "step": 1
            },
            {
                "name": "Q2",
                "label": null,
                "min": 2,
                "max": 9,
                "step": 1
            },
            {
                "name": "Q3",
                "label": null,
                "min": 3,
                "max": 9,
                "step": 1
            },
            {
                "name": "Q4",
                "label": null,
                "min": 1,
                "max": 9,
                "step": 1
            }
        ],
        "calculated": [
            {
                "name": "T1",
                "label": "{{function}}",
                "function": "{{Q1}}*1000+{{Q2}}*100+{{Q3}}*10+{{Q4}}",
                "temp": true
            },
            {
                "name": "T2",
                "label": "{{function}}",
                "function": "Lemonlib.numToWords({{Q1}}*1000+{{Q2}}*100+{{Q3}}*10, 'pt')",
                "temp": true
            },
            {
                "name": "A1",
                "label": "{{function}}",
                "function": " Lemonlib.numToWords({{Q4}}, 'pt')"
            }
        ],
        "uniques": true
    },
    "algorithm": {
        "name": "calculateOperation",
        "template": "Cloze with text"
    }
}</v>
      </c>
      <c r="D3" s="184" t="str">
        <f t="shared" si="2"/>
        <v>#REF!</v>
      </c>
    </row>
    <row r="4" ht="15.75" customHeight="1">
      <c r="A4" s="184" t="str">
        <f>Seeds!AB4</f>
        <v>M4-NyO-46a-E-2</v>
      </c>
      <c r="B4" s="184" t="str">
        <f t="shared" si="1"/>
        <v>#REF!</v>
      </c>
      <c r="C4" s="184" t="str">
        <f>Seeds!AA4</f>
        <v>{"id":"M4-NyO-46a-E-2","stimulus":"&lt;p&gt;Como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{{T4}} {{response}} e {{T3}}&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v>
      </c>
      <c r="D4" s="184" t="str">
        <f t="shared" si="2"/>
        <v>#REF!</v>
      </c>
    </row>
    <row r="5" ht="15.75" customHeight="1">
      <c r="A5" s="184" t="str">
        <f>Seeds!AB5</f>
        <v>M4-NyO-46a-E-3</v>
      </c>
      <c r="B5" s="184" t="str">
        <f t="shared" si="1"/>
        <v>#REF!</v>
      </c>
      <c r="C5" s="184" t="str">
        <f>Seeds!AA5</f>
        <v>{"id":"M4-NyO-46a-E-3","stimulus":"&lt;p&gt;Como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1,"max":9,"step":1},{"name":"Q4","label":null,"min":1,"max":9,"step":1}],"calculated":[{"name":"T1","label":"{{function}}","function":"{{Q1}}*1000+{{Q2}}*100+{{Q3}}*10+{{Q4}}","temp":true},{"name":"T2","label":"{{function}}","function":" Lemonlib.numToWords({{Q1}}*1000, 'pt')","temp":true},{"name":"T3","label":"{{function}}","function":"Lemonlib.numToWords({{Q3}}*10+{{Q4}}, 'pt')","temp":true},{"name":"A1","label":"{{function}}","function":" Lemonlib.numToWords({{Q2}}*100, 'pt')"}],"uniques":true},"algorithm":{"name":"calculateOperation","template":"Cloze with text"}}</v>
      </c>
      <c r="D5" s="184" t="str">
        <f t="shared" si="2"/>
        <v>#REF!</v>
      </c>
    </row>
    <row r="6" ht="15.75" customHeight="1">
      <c r="A6" s="184" t="str">
        <f>Seeds!AB6</f>
        <v>M4-NyO-46a-E-4</v>
      </c>
      <c r="B6" s="184" t="str">
        <f t="shared" si="1"/>
        <v>#REF!</v>
      </c>
      <c r="C6" s="184" t="str">
        <f>Seeds!AA6</f>
        <v>{"id":"M4-NyO-46a-E-4","stimulus":"&lt;p&gt;Como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{{T2}}&lt;/p&gt;","seed":{"parameters":[{"name":"Q1","label":null,"min":1,"max":9,"step":1},{"name":"Q2","label":null,"min":1,"max":999,"step":1}],"calculated":[{"name":"T1","label":"{{function}}","function":" {{Q1}}*1000+{{Q2}}","temp":true},{"name":"T2","label":"{{function}}","function":" Lemonlib.numToWords({{Q2}}, 'pt')","temp":true},{"name":"A1","label":"{{function}}","function":" Lemonlib.numToWords({{Q1}}*1000, 'pt')"}],"uniques":true},"algorithm":{"name":"calculateOperation","template":"Cloze with text"}}</v>
      </c>
      <c r="D6" s="184" t="str">
        <f t="shared" si="2"/>
        <v>#REF!</v>
      </c>
    </row>
    <row r="7" ht="15.75" customHeight="1">
      <c r="A7" s="184" t="str">
        <f>Seeds!AB7</f>
        <v>M4-NyO-46a-A-1</v>
      </c>
      <c r="B7" s="184" t="str">
        <f t="shared" si="1"/>
        <v>#REF!</v>
      </c>
      <c r="C7" s="184" t="str">
        <f>Seeds!AA7</f>
        <v>{"id":"M4-NyO-46a-A-1","stimulus":"&lt;p&gt;{{T1}} convidados assistiram à estreia de um filme. Complete o valor por extenso.&lt;/p&gt;","hint":"&lt;p&gt;A posição de cada algarismo determina a forma como o número é lido.&lt;/p&gt;","feedback":"&lt;p&gt;A posição de cada algarismo determina a forma como o número é lido. Por isso, 30 se lê diferente de 300.&lt;/p&gt;","template":"&lt;p&gt;Assistiram {{T2}} {{T4}} e {{response}} e {{T3}} convidados.&lt;/p&gt;","seed":{"parameters":[{"name":"Q1","label":null,"min":1,"max":9,"step":1},{"name":"Q2","label":null,"min":2,"max":9,"step":1},{"name":"Q3","label":null,"min":3,"max":9,"step":1},{"name":"Q4","label":null,"min":1,"max":9,"step":1}],"calculated":[{"name":"T1","label":"{{function}}","function":"{{Q1}}*1000+{{Q2}}*100+{{Q3}}*10+{{Q4}}","temp":true},{"name":"T2","label":"{{function}}","function":"Lemonlib.numToWords({{Q1}}*1000, 'pt')","temp":true},{"name":"T4","label":"{{function}}","function":"Lemonlib.numToWords({{Q2}}*100, 'pt')","temp":true},{"name":"T3","label":"{{function}}","function":"Lemonlib.numToWords({{Q4}}, 'pt')","temp":true},{"name":"A1","label":"{{function}}","function":" Lemonlib.numToWords({{Q3}}*10, 'pt')"}],"uniques":true},"algorithm":{"name":"calculateOperation","template":"Cloze with text"}}</v>
      </c>
      <c r="D7" s="184" t="str">
        <f t="shared" si="2"/>
        <v>#REF!</v>
      </c>
    </row>
    <row r="8" ht="15.75" customHeight="1">
      <c r="A8" s="184" t="str">
        <f>Seeds!AB8</f>
        <v>M4-NyO-46a-A-2</v>
      </c>
      <c r="B8" s="184" t="str">
        <f t="shared" si="1"/>
        <v>#REF!</v>
      </c>
      <c r="C8" s="184" t="str">
        <f>Seeds!AA8</f>
        <v>{"id":"M4-NyO-46a-A-2","stimulus":"&lt;p&gt;Em apenas duas horas, o último lançamento de uma banda musical já foi reproduzido {{T1}} vezes. Complete o valor por extenso.&lt;/p&gt;","hint":"&lt;p&gt;A posição de cada algarismo determina a forma como o número é lido.&lt;/p&gt;","feedback":"&lt;p&gt;A posição de cada algarismo determina a forma como o número é lido. Por isso, 30 se lê diferente de 300.&lt;/p&gt;","template":"&lt;p&gt;O número de reproduções da música foi de {{response}} {{T2}}.&lt;/p&gt;","seed":{"parameters":[{"name":"Q1","label":null,"min":1,"max":9,"step":1},{"name":"Q2","label":null,"min":2,"max":999,"step":1}],"calculated":[{"name":"T1","label":"{{function}}","function":"{{Q1}}*1000+{{Q2}}","temp":true},{"name":"T2","label":"{{function}}","function":"Lemonlib.numToWords({{Q2}}, 'pt')","temp":true},{"name":"A1","label":"{{function}}","function":" Lemonlib.numToWords({{Q1}}*1000, 'pt')"}],"uniques":true},"algorithm":{"name":"calculateOperation","template":"Cloze with text"}}</v>
      </c>
      <c r="D8" s="184" t="str">
        <f t="shared" si="2"/>
        <v>#REF!</v>
      </c>
    </row>
    <row r="9" ht="15.75" customHeight="1">
      <c r="A9" s="184" t="str">
        <f>Seeds!AB9</f>
        <v>M4-NyO-46a-A-3</v>
      </c>
      <c r="B9" s="184" t="str">
        <f t="shared" si="1"/>
        <v>#REF!</v>
      </c>
      <c r="C9" s="184" t="str">
        <f>Seeds!AA9</f>
        <v>{"id":"M4-NyO-46a-A-3","stimulus":"&lt;p&gt;A escola de Susana fica a {{T1}} m da casa dela. Complete o valor por extenso.&lt;/p&gt;","hint":"&lt;p&gt;A posição de cada algarismo determina a forma como o número é lido.&lt;/p&gt;","feedback":"&lt;p&gt;A posição de cada algarismo determina a forma como o número é lido. Por isso, 30 se lê diferente de 300.&lt;/p&gt;","template":"&lt;p&gt;A distância é de {{response}} {{T2}} metros.&lt;/p&gt;","seed":{"parameters":[{"name":"Q1","label":null,"list":[1,2]},{"name":"Q2","label":null,"min":2,"max":9,"step":1},{"name":"Q3","label":null,"min":3,"max":9,"step":1},{"name":"Q4","label":null,"min":1,"max":9,"step":1}],"calculated":[{"name":"T1","label":"{{function}}","function":"{{Q1}}*1000+{{Q2}}*100+{{Q3}}*10+{{Q4}}","temp":true},{"name":"T2","label":"{{function}}","function":"Lemonlib.numToWords({{Q2}}*100+{{Q3}}*10+{{Q4}}, 'pt')","temp":true},{"name":"T3","label":"{{function}}","function":"Lemonlib.numToWords({{Q4}}, 'pt')","temp":true},{"name":"A1","label":"{{function}}","function":" Lemonlib.numToWords({{Q1}}*1000, 'pt')"}],"uniques":true},"algorithm":{"name":"calculateOperation","template":"Cloze with text"}}</v>
      </c>
      <c r="D9" s="184" t="str">
        <f t="shared" si="2"/>
        <v>#REF!</v>
      </c>
    </row>
    <row r="10" ht="15.75" customHeight="1">
      <c r="A10" s="184" t="str">
        <f>Seeds!AB10</f>
        <v>M4-NyO-46b-I-1</v>
      </c>
      <c r="B10" s="184" t="str">
        <f t="shared" si="1"/>
        <v>#REF!</v>
      </c>
      <c r="C10" s="184" t="str">
        <f>Seeds!AA10</f>
        <v>{"id":"M4-NyO-46b-I-1","stimulus":"&lt;p&gt;Arraste os números para sua forma escrita por extenso.&lt;/p&gt;","hint":"&lt;p&gt;O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Lemonlib.numToWords({{Q3}},'pt').slice(1,)"}],"isNumToWords":true,"uniques":true},"algorithm":{"name":"linkOperationResult","params":{"invert":false},"template":"Match list"}}</v>
      </c>
      <c r="D10" s="184" t="str">
        <f t="shared" si="2"/>
        <v>#REF!</v>
      </c>
    </row>
    <row r="11" ht="15.75" customHeight="1">
      <c r="A11" s="184" t="str">
        <f>Seeds!AB11</f>
        <v>M4-NyO-46b-E-1</v>
      </c>
      <c r="B11" s="184" t="str">
        <f t="shared" si="1"/>
        <v>#REF!</v>
      </c>
      <c r="C11" s="184" t="str">
        <f>Seeds!AA11</f>
        <v>{"id":"M4-NyO-46b-E-1","stimulus":"&lt;p&gt;Escreva esse número usando algarismos.&lt;/p&gt;","template":"&lt;p&gt;{{T1}}: {{response}}&lt;/p&gt;","hint":"&lt;p&gt;O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D11" s="184" t="str">
        <f t="shared" si="2"/>
        <v>#REF!</v>
      </c>
    </row>
    <row r="12" ht="15.75" customHeight="1">
      <c r="A12" s="184" t="str">
        <f>Seeds!AB12</f>
        <v>M4-NyO-46b-A-1</v>
      </c>
      <c r="B12" s="184" t="str">
        <f t="shared" si="1"/>
        <v>#REF!</v>
      </c>
      <c r="C12" s="184" t="str">
        <f>Seeds!AA12</f>
        <v>{"id":"M4-NyO-46b-A-1","stimulus":"&lt;p&gt;O número de espécimes de plantas em uma reserva natural é {{T1}}. Escreva esse número usando algarismos.&lt;/p&gt;","template":"&lt;p&gt;Na reserva há {{response}} plantas.&lt;/p&gt;","hint":"&lt;p&gt;O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D12" s="184" t="str">
        <f t="shared" si="2"/>
        <v>#REF!</v>
      </c>
    </row>
    <row r="13" ht="15.75" customHeight="1">
      <c r="A13" s="184" t="str">
        <f>Seeds!AB13</f>
        <v>M4-NyO-46b-A-2</v>
      </c>
      <c r="B13" s="184" t="str">
        <f t="shared" si="1"/>
        <v>#REF!</v>
      </c>
      <c r="C13" s="184" t="str">
        <f>Seeds!AA13</f>
        <v>{"id":"M4-NyO-46b-A-2","stimulus":"&lt;p&gt;A quantidade em quilogramas de carvão extraídos de uma mina a cada ano é de {{T1}}. Escreva esse número usando algarismos.&lt;/p&gt;","template":"&lt;p&gt;São extraídos {{response}} kg de carvão por ano.&lt;/p&gt;","hint":"&lt;p&gt;O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20.0000%;background-color:#72D2CD;\"&gt;&lt;div style=\"text-align: center;\"&gt;&lt;strong&gt;&lt;span style=\"color: rgb(255, 255, 255);\"&gt;UM&lt;/span&gt;&lt;/strong&gt;&lt;/div&gt;&lt;/td&gt;&lt;td style=\"width: 20.0000%;background-color:#72D2CD;\"&gt;&lt;div style=\"text-align: center;\"&gt;&lt;strong&gt;&lt;span style=\"color: rgb(255, 255, 255);\"&gt;C&lt;/span&gt;&lt;/strong&gt;&lt;/div&gt;&lt;/td&gt;&lt;td style=\"width: 20.0000%;background-color:#72D2CD;\"&gt;&lt;div style=\"text-align: center;\"&gt;&lt;strong&gt;&lt;span style=\"color: rgb(255, 255, 255);\"&gt;D&lt;/span&gt;&lt;/strong&gt;&lt;/div&gt;&lt;/td&gt;&lt;td style=\"width: 20.0000%;background-color:#72D2CD;\"&gt;&lt;div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D13" s="184" t="str">
        <f t="shared" si="2"/>
        <v>#REF!</v>
      </c>
    </row>
    <row r="14" ht="15.75" customHeight="1">
      <c r="A14" s="184" t="str">
        <f>Seeds!AB14</f>
        <v>M4-NyO-46b-A-3</v>
      </c>
      <c r="B14" s="184" t="str">
        <f t="shared" si="1"/>
        <v>#REF!</v>
      </c>
      <c r="C14" s="184" t="str">
        <f>Seeds!AA14</f>
        <v>{"id":"M4-NyO-46b-A-3","stimulus":"&lt;p&gt;{{T1}}, esta é a soma de dinheiro que uma ONG arrecadou para ajudar uma escola em uma comunidade carente. Escreva esse número usando algarismos.&lt;/p&gt;","template":"&lt;p&gt;A ONG arrecadou {{response}} reais.&lt;/p&gt;","hint":"&lt;p&gt;O valor de cada algarismo é posicional, ou seja, depende do lugar que ele ocupa no número.&lt;/p&gt;","feedback":"&lt;p&gt;O valor de cada algarismo é posicional, ou seja, depende do lugar que ele ocupa no número.&lt;/p&gt;&lt;table style=\"width: 100%;\"&gt;&lt;tbody&gt;&lt;tr&gt;&lt;td style=\"width: 20.0000%;background-color:#C77CB7;\"&gt;&lt;div style=\"text-align: center;\"&gt;&lt;strong&gt;&lt;span style=\"color: rgb(255, 255, 255);\"&gt;UM&lt;/span&gt;&lt;/strong&gt;&lt;/div&gt;&lt;/td&gt;&lt;td style=\"width: 20.0000%;background-color:#C77CB7;\"&gt;&lt;div style=\"text-align: center;\"&gt;&lt;strong&gt;&lt;span style=\"color: rgb(255, 255, 255);\"&gt;C&lt;/span&gt;&lt;/strong&gt;&lt;/div&gt;&lt;/td&gt;&lt;td style=\"width: 20.0000%;background-color:#C77CB7;\"&gt;&lt;div style=\"text-align: center;\"&gt;&lt;strong&gt;&lt;span style=\"color: rgb(255, 255, 255);\"&gt;D&lt;/span&gt;&lt;/strong&gt;&lt;/div&gt;&lt;/td&gt;&lt;td style=\"width: 20.0000%;background-color:#C77CB7;\"&gt;&lt;div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{{T5}}&lt;/p&gt;","seed":{"parameters":[{"name":"Q1","label":null,"min":1000,"max":9999,"step":1}],"calculated":[{"name":"T1","label":"{{function}}","function":"Lemonlib.numToWords({{Q1}}, 'pt')[0].toUpperCase() + Lemonlib.numToWords({{Q1}}, 'pt').slice(1,)","temp":true},{"name":"A1","label":"{{function}}","function":"{{Q1}}"},{"name":"T2","label":"{{function}}","function":"math.floor({{Q1}}/1000)","temp":true},{"name":"T3","label":"{{function}}","function":"math.floor({{Q1}}/100)-math.floor({{Q1}}/1000)*10","temp":true},{"name":"T4","label":"{{function}}","function":"math.floor({{Q1}}/10)-math.floor({{Q1}}/100)*10","temp":true},{"name":"T5","label":"{{function}}","function":"{{Q1}}-math.floor({{Q1}}/10)*10","temp":true},{"name":"T7","label":"{{function}}","function":"{{T2}}*1000","temp":true},{"name":"T8","label":"{{function}}","function":"{{T3}}*100","temp":true},{"name":"T9","label":"{{function}}","function":"{{T4}}*10","temp":true}],"uniques":true},"algorithm":{"name":"calculateOperation","params":{"method":"equivLiteral","keyboard":"NUMERICAL"}}}</v>
      </c>
      <c r="D14" s="184" t="str">
        <f t="shared" si="2"/>
        <v>#REF!</v>
      </c>
    </row>
    <row r="15" ht="15.75" customHeight="1">
      <c r="A15" s="184" t="str">
        <f>Seeds!AB15</f>
        <v>M4-NyO-46c-I-1</v>
      </c>
      <c r="B15" s="184" t="str">
        <f t="shared" si="1"/>
        <v>#REF!</v>
      </c>
      <c r="C15" s="184" t="str">
        <f>Seeds!AA15</f>
        <v>{"id":"M4-NyO-46c-I-1","stimulus":"&lt;p&gt;Indique se as decomposições a seguir estão corretas ou incorretas.&lt;/p&gt;","hint":"&lt;p&gt;Um número pode ser decomposto como a soma de seus algarismos multiplicados por 1, 10, 100, &lt;span class=\"no-break\"&gt;1000&lt;/span&gt; ou &lt;span class=\"no-break\"&gt; 10 000,&lt;/span&gt; de acordo com a posição que o algarismo ocupa no número.&lt;/p&gt;","feedback":"&lt;p&gt;Um número pode ser decomposto como a soma de seus algarismos multiplicados por 1, 10, 100, &lt;span class=\"no-break\"&gt;1000&lt;/span&gt; ou &lt;span class=\"no-break\"&gt; 10 000,&lt;/span&gt; de acordo com a posição que o algarismo ocupa no número.&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function}}","function":"{{Q1}}{{Q2}} {{Q3}}{{Q4}}0 = {{Q1}} × 10 000 + {{Q2}} × 1 000 + {{Q3}} × 100 + {{Q4}} × 10"},{"name":"A2","label":"{{function}}","function":"{{Q3}}{{Q5}} 0{{Q7}}0 = {{Q3}} × 10 000 + {{Q5}} × 1 000 + {{Q7}} × 10"},{"name":"A3","label":"{{function}}","function":"{{Q4}}0 {{Q1}}00 = {{Q4}} × 10 000 + {{Q1}} × 100"},{"name":"A4","label":"{{function}}","function":"{{Q2}}{{Q8}} {{Q3}}{{Q7}}0 = {{Q2}} × 10 000 + {{Q8}} × 1 000 + {{Q3}} × 100","incorrect":true,"feedback":"&lt;p&gt;A decomposição correta é:&lt;/p&gt;&lt;p&gt;{{Q2}}{{Q8}} {{Q3}}{{Q7}}0 = {{Q2}} × &lt;span class=\"no-break\"&gt;10 000&lt;/span&gt; + {{Q8}} × 1 000 + {{Q3}} × 100 + {{Q7}} × 10&lt;/p&gt;"},{"name":"A5","label":"{{function}}","function":"{{Q5}}0 {{Q6}}0{{Q7}} = {{Q5}} × 10 000 + {{Q6}} × 10 000 + {{Q7}} × 10 000","incorrect":true,"feedback":"&lt;p&gt;A decomposição correta é:&lt;/p&gt;&lt;p&gt;{{Q5}}0 {{Q6}}0{{Q7}} = {{Q5}} × &lt;span class=\"no-break\"&gt;10 000&lt;/span&gt; + {{Q6}} × 100 + {{Q7}}&lt;/p&gt;"},{"name":"A6","label":"{{function}}","function":"{{Q6}}{{Q8}} {{Q4}}0{{Q8}} = {{Q6}} × 10 000 + {{Q8}} × 1 000 + {{Q4}} × 100 + {{Q8}} × 10","incorrect":true,"feedback":"&lt;p&gt;A decomposição correta é:&lt;/p&gt;&lt;p&gt;{{Q6}}{{Q8}} {{Q4}}0{{Q8}} = {{Q6}} × &lt;span class=\"no-break\"&gt;10 000&lt;/span&gt; + {{Q8}} × &lt;span class=\"no-break\"&gt;1 000&lt;/span&gt; + {{Q4}} × 100 + {{Q8}}&lt;/p&gt;"}],"uniques":true},"algorithm":{"name":"trueFalse","template":"Choice matrix – inline","params":{"countCorrect":2,"countIncorrect":1,"showCheckIcon":false,"options":["Correta","Incorreta"]}}}</v>
      </c>
      <c r="D15" s="184" t="str">
        <f t="shared" si="2"/>
        <v>#REF!</v>
      </c>
    </row>
    <row r="16" ht="15.75" customHeight="1">
      <c r="A16" s="184" t="str">
        <f>Seeds!AB16</f>
        <v>M4-NyO-46c-E-1</v>
      </c>
      <c r="B16" s="184" t="str">
        <f t="shared" si="1"/>
        <v>#REF!</v>
      </c>
      <c r="C16" s="184" t="str">
        <f>Seeds!AA16</f>
        <v>{"id":"M4-NyO-46c-E-1","stimulus":"&lt;p&gt;Decomponha este número seguindo o exemplo: 45 = 4 × 10 + 5.&lt;/p&gt;","template":"&lt;p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D16" s="184" t="str">
        <f t="shared" si="2"/>
        <v>#REF!</v>
      </c>
    </row>
    <row r="17" ht="15.75" customHeight="1">
      <c r="A17" s="184" t="str">
        <f>Seeds!AB17</f>
        <v>M4-NyO-46c-A-1</v>
      </c>
      <c r="B17" s="184" t="str">
        <f t="shared" si="1"/>
        <v>#REF!</v>
      </c>
      <c r="C17" s="184" t="str">
        <f>Seeds!AA17</f>
        <v>{"id":"M4-NyO-46c-A-1","stimulus":"&lt;p&gt;Uma editora tem um total de {{T1}} livros em seu catálogo. Decomponha este número seguindo o exemplo: 34 = 3 × 10 + 4.&lt;/p&gt;","template":"&lt;p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D17" s="184" t="str">
        <f t="shared" si="2"/>
        <v>#REF!</v>
      </c>
    </row>
    <row r="18" ht="15.75" customHeight="1">
      <c r="A18" s="184" t="str">
        <f>Seeds!AB18</f>
        <v>M4-NyO-46c-A-2</v>
      </c>
      <c r="B18" s="184" t="str">
        <f t="shared" si="1"/>
        <v>#REF!</v>
      </c>
      <c r="C18" s="184" t="str">
        <f>Seeds!AA18</f>
        <v>{"id":"M4-NyO-46c-A-2","stimulus":"&lt;p&gt;Uma cidade reciclou {{T1}} baterias este mês para combater a poluição ambiental. Decomponha o número de baterias seguindo este exemplo: 89 = 8 × 10 + 9.&lt;/p&gt;","template":"&lt;p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D18" s="184" t="str">
        <f t="shared" si="2"/>
        <v>#REF!</v>
      </c>
    </row>
    <row r="19" ht="15.75" customHeight="1">
      <c r="A19" s="184" t="str">
        <f>Seeds!AB19</f>
        <v>M4-NyO-46c-A-3</v>
      </c>
      <c r="B19" s="184" t="str">
        <f t="shared" si="1"/>
        <v>#REF!</v>
      </c>
      <c r="C19" s="184" t="str">
        <f>Seeds!AA19</f>
        <v>{"id":"M4-NyO-46c-A-3","stimulus":"&lt;p&gt;Uma cooperativa de agricultores envasilhou {{T1}} l de leite em uma semana. Decomponha este número seguindo o exemplo: 98= 9 × 10 + 8.&lt;/p&gt;","template":"&lt;p style=\"text-align: center\"&gt;{{T1}} = {{response}}&lt;/p&gt;","hint":"&lt;p&gt;Um número pode ser decomposto como a soma de seus algarismos multiplicados por 1, 10, 100 ou 1000, dependendo da posição que o algarismo ocupa no número.&lt;/p&gt;","feedback":"&lt;p&gt;Um número pode ser decomposto como a soma de seus algarismos multiplicados por 1, 10, 100 ou 1000, dependendo da posição que o algarismo ocupa no número.&lt;/p&gt;","seed":{"parameters":[{"name":"Q1","label":null,"min":1,"max":9,"step":1},{"name":"Q2","label":null,"min":1,"max":9,"step":1},{"name":"Q3","label":null,"min":1,"max":9,"step":1},{"name":"Q4","label":null,"min":1,"max":9,"step":1}],"calculated":[{"name":"T1","label":"{{function}}","function":"{{Q1}}*1000 + {{Q2}}*100 + {{Q3}}*10+{{Q4}}","temp":true},{"name":"A1","label":"{{function}}","function":"{{Q1}}\\times1000+{{Q2}}\\times100+{{Q3}}\\times10+{{Q4}}"}],"uniques":true},"algorithm":{"name":"calculateOperation","params":{"method":"equivLiteral","keyboard":"INTERMEDIATE"}}}</v>
      </c>
      <c r="D19" s="184" t="str">
        <f t="shared" si="2"/>
        <v>#REF!</v>
      </c>
    </row>
    <row r="20" ht="15.75" customHeight="1">
      <c r="A20" s="184" t="str">
        <f>Seeds!AB20</f>
        <v>M4-NyO-47a-I-1</v>
      </c>
      <c r="B20" s="184" t="str">
        <f t="shared" si="1"/>
        <v>#REF!</v>
      </c>
      <c r="C20" s="184" t="str">
        <f>Seeds!AA20</f>
        <v>{"id":"M4-NyO-47a-I-1","stimulus":"&lt;p&gt;Indique se essas comparações estão corretas ou incorretas.&lt;/p&gt;","hint":"&lt;p&gt;O símbolo &gt; significa &lt;i&gt;maior que&lt;/i&gt; e o símbolo &lt;, &lt;i&gt;menor que.&lt;/i&gt;&lt;/p&gt;","feedback":"&lt;p&gt;Um número é maior que outro (&gt;) quando seus algarismos da esquerda para a direita são maiores. E ao contrário, é menor que outro (&lt;) quando seus algarismos são menore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{{Q2}}"},{"name":"A2","label":"{{Q4}} &gt; {{Q3}}"},{"name":"A3","label":"{{Q5}} &lt; {{Q6}}"},{"name":"A4","label":"{{Q7}} &lt; {{Q8}}"},{"name":"A5","label":"{{Q2}} &lt; {{Q1}}","incorrect":true},{"name":"A6","label":"{{Q3}} &gt; {{Q4}}","incorrect":true},{"name":"A7","label":"{{Q6}} &lt; {{Q5}}","incorrect":true},{"name":"A8","label":"{{Q8}} &lt; {{Q7}}","incorrect":true}],"uniques":true},"algorithm":{"name":"trueFalse","template":"Choice matrix – inline","params":{"countCorrect":2,"countIncorrect":1,"showCheckIcon":false,"options":["Correta","Incorreta"]}}}</v>
      </c>
      <c r="D20" s="184" t="str">
        <f t="shared" si="2"/>
        <v>#REF!</v>
      </c>
    </row>
    <row r="21" ht="15.75" customHeight="1">
      <c r="A21" s="184" t="str">
        <f>Seeds!AB21</f>
        <v>M4-NyO-47a-E-1</v>
      </c>
      <c r="B21" s="184" t="str">
        <f t="shared" si="1"/>
        <v>#REF!</v>
      </c>
      <c r="C21" s="184" t="str">
        <f>Seeds!AA21</f>
        <v>{"id":"M4-NyO-47a-E-1","stimulus":"&lt;p&gt;Preencha as lacunas para ordenar esses números: {{Q1}}, {{Q2}} e {{Q3}}.&lt;/p&gt;","template":"&lt;div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D21" s="184" t="str">
        <f t="shared" si="2"/>
        <v>#REF!</v>
      </c>
    </row>
    <row r="22" ht="15.75" customHeight="1">
      <c r="A22" s="184" t="str">
        <f>Seeds!AB22</f>
        <v>M4-NyO-47a-A-1</v>
      </c>
      <c r="B22" s="184" t="str">
        <f t="shared" si="1"/>
        <v>#REF!</v>
      </c>
      <c r="C22" s="184" t="str">
        <f>Seeds!AA22</f>
        <v>{"id":"M4-NyO-47a-A-1","stimulus":"&lt;p&gt;O cantor mais reconhecido de uma gravadora vendeu {{Q1}} cópias de seu álbum, o segundo cantor vendeu, {{Q2}} e o terceiro, {{Q3}}. Preencha as lacunas para classificar as vendas.&lt;/p&gt;","template":"&lt;div style=\"display:flex; justify-content:center;\"&gt;&lt;p&gt;{{response}} &gt; {{response}} &gt; {{response}}&lt;/p&gt;&lt;/div&gt;","hint":"&lt;p&gt;O símbolo &gt; significa &lt;i&gt;maior que&lt;/i&gt; e o símbolo &lt;,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D22" s="184" t="str">
        <f t="shared" si="2"/>
        <v>#REF!</v>
      </c>
    </row>
    <row r="23" ht="15.75" customHeight="1">
      <c r="A23" s="184" t="str">
        <f>Seeds!AB23</f>
        <v>M4-NyO-47a-A-2</v>
      </c>
      <c r="B23" s="184" t="str">
        <f t="shared" si="1"/>
        <v>#REF!</v>
      </c>
      <c r="C23" s="184" t="str">
        <f>Seeds!AA23</f>
        <v>{"id":"M4-NyO-47a-A-2","stimulus":"&lt;p&gt;Durante os últimos anos, uma loja de calçados vendeu {{Q1}} sapatos {{Q4}}, {{Q2}} {{Q5}} e {{Q3}} {{Q6}}. A gerente da loja deseja saber qual cor de sapato vendeu mais e qual vendeu menos. Ajude-a completando as lacunas com o número das vendas de cada cor.&lt;/p&gt;","template":"&lt;div style=\"display:flex; justify-content:center;\"&gt;&lt;p&gt;{{response}} &gt; {{response}} &gt;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name":"Q4","label":null,"list":["brancos","vermelhos","azuis","pretos","verdes"]},{"name":"Q5","label":null,"list":["brancos","vermelhos","azuis","pretos","verdes"]},{"name":"Q6","label":null,"list":["brancos","vermelhos","azuis","pretos","verdes"]}],"calculated":[{"name":"A1","label":"{{function}}","function":"math.max({{Q1}}, {{Q2}}, {{Q3}})"},{"name":"A2","label":"{{function}}","function":"{{Q1}}+{{Q2}}+{{Q3}}-math.max({{Q1}}, {{Q2}}, {{Q3}})-math.min({{Q1}}, {{Q2}}, {{Q3}})"},{"name":"A3","label":"{{function}}","function":"math.min({{Q1}}, {{Q2}}, {{Q3}})"}],"uniques":true},"algorithm":{"name":"calculateOperation","params":{"method":"equivLiteral","keyboard":"NUMERICAL"}}}</v>
      </c>
      <c r="D23" s="184" t="str">
        <f t="shared" si="2"/>
        <v>#REF!</v>
      </c>
    </row>
    <row r="24" ht="15.75" customHeight="1">
      <c r="A24" s="184" t="str">
        <f>Seeds!AB24</f>
        <v>M4-NyO-47a-A-3</v>
      </c>
      <c r="B24" s="184" t="str">
        <f t="shared" si="1"/>
        <v>#REF!</v>
      </c>
      <c r="C24" s="184" t="str">
        <f>Seeds!AA24</f>
        <v>{"id":"M4-NyO-47a-A-3","stimulus":"&lt;p&gt;Uma gráfica imprimiu {{Q3}} figurinhas de jogadores de futebol, {{Q1}} de jogadores de tênis e {{Q2}} de jogadores de basquete. Para saber de qual esporte foram impressas mais figurinhas, preencha as lacunas para ordenar as quantidades.&lt;/p&gt;","template":"&lt;div style=\"display:flex; justify-content:center;\"&gt;&lt;p&gt;{{response}} &lt; {{response}} &lt; {{response}}&lt;/p&gt;&lt;/div&gt;","hint":"&lt;p&gt;O símbolo &gt; significa &lt;i&gt;maior que&lt;/i&gt; e o símbolo &lt; significa &lt;i&gt;menor que.&lt;/i&gt;&lt;/p&gt;","feedback":"&lt;p&gt;Se dois números tiverem a mesma quantidade de algarismos, deve-se compará-los começando pelos algarismos à esquerda. Se um dos dois tem mais algarismos que o outro, então esse número é o mai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v>
      </c>
      <c r="D24" s="184" t="str">
        <f t="shared" si="2"/>
        <v>#REF!</v>
      </c>
    </row>
    <row r="25" ht="15.75" customHeight="1">
      <c r="A25" s="184" t="str">
        <f>Seeds!AB25</f>
        <v>M4-NyO-37a-I-1</v>
      </c>
      <c r="B25" s="184" t="str">
        <f t="shared" si="1"/>
        <v>#REF!</v>
      </c>
      <c r="C25" s="184" t="str">
        <f>Seeds!AA25</f>
        <v>{"id":"M4-NyO-37a-I-1","stimulus":"&lt;p&gt;Arraste a forma como o número é lido para o local apropiado.&lt;/p&gt;","hint":"&lt;p&gt;A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D25" s="184" t="str">
        <f t="shared" si="2"/>
        <v>#REF!</v>
      </c>
    </row>
    <row r="26" ht="15.75" customHeight="1">
      <c r="A26" s="184" t="str">
        <f t="shared" ref="A26:C26" si="3">#REF!</f>
        <v>#REF!</v>
      </c>
      <c r="B26" s="184" t="str">
        <f t="shared" si="3"/>
        <v>#REF!</v>
      </c>
      <c r="C26" s="184" t="str">
        <f t="shared" si="3"/>
        <v>#REF!</v>
      </c>
      <c r="D26" s="184" t="str">
        <f t="shared" si="2"/>
        <v>#REF!</v>
      </c>
    </row>
    <row r="27" ht="15.75" customHeight="1">
      <c r="A27" s="184" t="str">
        <f>Seeds!AB30</f>
        <v>M4-NyO-37a-A-1</v>
      </c>
      <c r="B27" s="184" t="str">
        <f t="shared" ref="B27:B45" si="4">#REF!</f>
        <v>#REF!</v>
      </c>
      <c r="C27" s="184" t="str">
        <f>Seeds!AA30</f>
        <v>{
    "id": "M4-NyO-37a-A-1",
    "stimulus": "&lt;p&gt;Em uma cidade vivem {{T1}} pessoas. Escreva esse número por extenso.&lt;/p&gt;",
    "template": "&lt;p&gt;Na cidade vivem {{response}} {{T2}} pessoas.&lt;/p&gt;",
    "hint": "&lt;p&gt;A posição de cada algarismo determina a forma como o número é lido.&lt;/p&gt;",
    "feedback": "&lt;p&gt;A posição de cada algarismo determina a forma como o número é lido. Por isso, 30 se lê diferente de 300.&lt;/p&gt;",
    "seed": {
        "parameters": [
            {
                "name": "Q1",
                "label": null,
                "min": 10,
                "max": 20,
                "step": 1
            },
            {
                "name": "Q2",
                "label": null,
                "min": 2,
                "max": 9,
                "step": 1
            },
            {
                "name": "Q3",
                "label": null,
                "min": 3,
                "max": 9,
                "step": 1
            },
            {
                "name": "Q4",
                "label": null,
                "min": 1,
                "max": 9,
                "step": 1
            }
        ],
        "calculated": [
            {
                "name": "T1",
                "label": "{{function}}",
                "function": "{{Q1}}*1000+{{Q2}}*100+{{Q3}}*10+{{Q4}}",
                "temp": true
            },
            {
                "name": "T2",
                "label": "{{function}}",
                "function": "Lemonlib.numToWords({{Q2}}*100+{{Q3}}*10+{{Q4}}, 'pt', 'female')",
                "temp": true
            },
            {
                "name": "A1",
                "label": "{{function}}",
                "function": " Lemonlib.numToWords({{Q1}}*1000, 'pt', 'female')"
            }
        ],
        "uniques": true
    },
    "algorithm": {
        "name": "calculateOperation",
        "template": "Cloze with text"
    }
}</v>
      </c>
      <c r="D27" s="184" t="str">
        <f t="shared" si="2"/>
        <v>#REF!</v>
      </c>
    </row>
    <row r="28" ht="15.75" customHeight="1">
      <c r="A28" s="184" t="str">
        <f>Seeds!AB31</f>
        <v>M4-NyO-37a-A-2</v>
      </c>
      <c r="B28" s="184" t="str">
        <f t="shared" si="4"/>
        <v>#REF!</v>
      </c>
      <c r="C28" s="184" t="str">
        <f>Seeds!AA31</f>
        <v>{
    "id": "M4-NyO-37a-A-2",
    "stimulus": "&lt;p&gt;No estádio de futebol de uma cidade há espaço para {{T1}} espectadores. Escreva este número por extenso.&lt;/p&gt;",
    "template": "&lt;p&gt;No estádio cabem {{T2}} e {{response}} {{T4}} espectadores.&lt;/p&gt;",
    "hint": "&lt;p&gt;A posição de cada algarismo determina a forma como o número é lido.&lt;/p&gt;",
    "feedback": "&lt;p&gt;A posição de cada algarismo determina a forma como o número é lido. Por isso, 30 se lê diferente de 300.&lt;/p&gt;",
    "seed": {
        "parameters": [
            {
                "name": "Q1",
                "label": null,
                "min": 2,
                "max": 9,
                "step": 1
            },
            {
                "name": "Q2",
                "label": null,
                "min": 3,
                "max": 9,
                "step": 1
            },
            {
                "name": "Q3",
                "label": null,
                "min": 100,
                "max": 999,
                "step": 1
            }
        ],
        "calculated": [
            {
                "name": "T1",
                "label": "{{function}}",
                "function": "{{Q1}}*10000+{{Q2}}*1000+{{Q3}}",
                "temp": true
            },
            {
                "name": "T2",
                "label": "{{function}}",
                "function": "Lemonlib.numToWords({{Q1}}*10, 'pt')",
                "temp": true
            },
            {
                "name": "T3",
                "label": "{{function}}",
                "function": "Lemonlib.numToWords({{Q1}}*10000, 'pt')",
                "temp": true
            },
            {
                "name": "T4",
                "label": "{{function}}",
                "function": "Lemonlib.numToWords({{Q3}}, 'pt')",
                "temp": true
            },
            {
                "name": "A1",
                "label": "{{function}}",
                "function": " Lemonlib.numToWords({{Q2}}*1000, 'pt')"
            }
        ],
        "uniques": true
    },
    "algorithm": {
        "name": "calculateOperation",
        "template": "Cloze with text"
    }
}</v>
      </c>
      <c r="D28" s="184" t="str">
        <f t="shared" si="2"/>
        <v>#REF!</v>
      </c>
    </row>
    <row r="29" ht="15.75" customHeight="1">
      <c r="A29" s="184" t="str">
        <f>Seeds!AB32</f>
        <v>M4-NyO-37a-A-3</v>
      </c>
      <c r="B29" s="184" t="str">
        <f t="shared" si="4"/>
        <v>#REF!</v>
      </c>
      <c r="C29" s="184" t="str">
        <f>Seeds!AA32</f>
        <v>{
    "id": "M4-NyO-37a-A-3",
    "stimulus": "&lt;p&gt;O show de uma cantora foi assistido por {{T1}} pessoas. Escreva este número por extenso.&lt;/p&gt;",
    "template": "&lt;p&gt;Ao show assistiram {{T2}} {{response}} e {{T3}} pessoas.&lt;/p&gt;",
    "hint": "&lt;p&gt;A posição de cada algarismo determina a forma como o número é lido.&lt;/p&gt;",
    "feedback": "&lt;p&gt;A posição de cada algarismo determina a forma como o número é lido. Por isso, 30 se lê diferente de 300.&lt;/p&gt;",
    "seed": {
        "parameters": [
            {
                "name": "Q1",
                "label": null,
                "min": 1,
                "max": 5,
                "step": 2
            },
            {
                "name": "Q5",
                "label": null,
                "min": 3,
                "max": 9,
                "step": 2
            },
            {
                "name": "Q2",
                "label": null,
                "min": 2,
                "max": 9,
                "step": 1
            },
            {
                "name": "Q3",
                "label": null,
                "min": 1,
                "max": 9,
                "step": 1
            },
            {
                "name": "Q4",
                "label": null,
                "min": 1,
                "max": 9,
                "step": 1
            }
        ],
        "calculated": [
            {
                "name": "T1",
                "label": "{{function}}",
                "function": "{{Q1}}*10000+{{Q5}}*1000+{{Q2}}*100+{{Q3}}*10+{{Q4}}",
                "temp": true
            },
            {
                "name": "T2",
                "label": "{{function}}",
                "function": "Lemonlib.numToWords({{Q1}}*10000+{{Q5}}*1000, 'pt', 'female')",
                "temp": true
            },
            {
                "name": "T3",
                "label": "{{function}}",
                "function": "Lemonlib.numToWords({{Q3}}*10+{{Q4}}, 'pt', 'female')",
                "temp": true
            },
            {
                "name": "A1",
                "label": "{{function}}",
                "function": " Lemonlib.numToWords({{Q2}}*100, 'pt', 'female')"
            }
        ],
        "uniques": true
    },
    "algorithm": {
        "name": "calculateOperation",
        "template": "Cloze with text"
    }
}</v>
      </c>
      <c r="D29" s="184" t="str">
        <f t="shared" si="2"/>
        <v>#REF!</v>
      </c>
    </row>
    <row r="30" ht="15.75" customHeight="1">
      <c r="A30" s="184" t="str">
        <f>Seeds!AB33</f>
        <v>M4-NyO-37a-A-4</v>
      </c>
      <c r="B30" s="184" t="str">
        <f t="shared" si="4"/>
        <v>#REF!</v>
      </c>
      <c r="C30" s="184" t="str">
        <f>Seeds!AA33</f>
        <v>{
    "id": "M4-NyO-37a-A-4",
    "stimulus": "&lt;p&gt;Um vídeo em uma rede social recebeu {{T1}} curtidas. Escreva este número por extenso.&lt;/p&gt;",
    "template": "&lt;p&gt;O vídeo teve {{T2}} {{T3}} e {{response}} e {{T4}} curtidas.&lt;/p&gt;",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3,
                "max": 9,
                "step": 1
            },
            {
                "name": "Q3",
                "label": null,
                "min": 3,
                "max": 9,
                "step": 1
            },
            {
                "name": "Q4",
                "label": null,
                "min": 2,
                "max": 9,
                "step": 1
            },
            {
                "name": "Q5",
                "label": null,
                "min": 1,
                "max": 9,
                "step": 1
            }
        ],
        "calculated": [
            {
                "name": "T1",
                "label": "{{function}}",
                "function": "{{Q1}}*10000+{{Q2}}*1000+{{Q3}}*100+{{Q4}}*10+{{Q5}}",
                "temp": true
            },
            {
                "name": "T2",
                "label": "{{function}}",
                "function": "Lemonlib.numToWords({{Q1}}*10000+{{Q2}}*1000, 'pt', 'female')",
                "temp": true
            },
            {
                "name": "T3",
                "label": "{{function}}",
                "function": "Lemonlib.numToWords({{Q3}}*100, 'pt', 'female')",
                "temp": true
            },
            {
                "name": "T4",
                "label": "{{function}}",
                "function": "Lemonlib.numToWords({{Q5}}, 'pt', 'female')",
                "temp": true
            },
            {
                "name": "A1",
                "label": "{{function}}",
                "function": " Lemonlib.numToWords({{Q4}}*10, 'pt', 'female')"
            }
        ],
        "uniques": true
    },
    "algorithm": {
        "name": "calculateOperation",
        "template": "Cloze with text"
    }
}</v>
      </c>
      <c r="D30" s="184" t="str">
        <f t="shared" si="2"/>
        <v>#REF!</v>
      </c>
    </row>
    <row r="31" ht="15.75" customHeight="1">
      <c r="A31" s="184" t="str">
        <f>Seeds!AB34</f>
        <v>M4-NyO-37a-A-5</v>
      </c>
      <c r="B31" s="184" t="str">
        <f t="shared" si="4"/>
        <v>#REF!</v>
      </c>
      <c r="C31" s="184" t="str">
        <f>Seeds!AA34</f>
        <v>{
    "id": "M4-NyO-37a-A-5",
    "stimulus": "&lt;p&gt;Em uma colônia vivem {{T1}} pinguins. Escreva este número por extenso.&lt;/p&gt;",
    "template": "&lt;p&gt;Na colônia vivem {{T2}} {{T3}} e {{response}} pinguins.&lt;/p&gt;",
    "hint": "&lt;p&gt;A posição de cada algarismo determina a forma como o número é lido.&lt;/p&gt;",
    "feedback": "&lt;p&gt;A posição de cada algarismo determina a forma como o número é lido. Por isso, 30 se lê diferente de 300.&lt;/p&gt;",
    "seed": {
        "parameters": [
            {
                "name": "Q1",
                "label": null,
                "min": 1,
                "max": 9,
                "step": 1
            },
            {
                "name": "Q2",
                "label": null,
                "min": 2,
                "max": 9,
                "step": 1
            },
            {
                "name": "Q3",
                "label": null,
                "min": 3,
                "max": 9,
                "step": 1
            },
            {
                "name": "Q4",
                "label": null,
                "min": 11,
                "max": 29,
                "step": 1
            }
        ],
        "calculated": [
            {
                "name": "T1",
                "label": "{{function}}",
                "function": "{{Q1}}*10000+{{Q2}}*1000+{{Q3}}*100+{{Q4}}",
                "temp": true
            },
            {
                "name": "T2",
                "label": "{{function}}",
                "function": "Lemonlib.numToWords({{Q1}}*10000+{{Q2}}*1000, 'pt')",
                "temp": true
            },
            {
                "name": "T3",
                "label": "{{function}}",
                "function": "Lemonlib.numToWords({{Q3}}*100, 'pt')",
                "temp": true
            },
            {
                "name": "A1",
                "label": "{{function}}",
                "function": " Lemonlib.numToWords({{Q4}}, 'pt')"
            }
        ],
        "uniques": true
    },
    "algorithm": {
        "name": "calculateOperation",
        "template": "Cloze with text"
    }
}</v>
      </c>
      <c r="D31" s="184" t="str">
        <f t="shared" si="2"/>
        <v>#REF!</v>
      </c>
    </row>
    <row r="32" ht="15.75" customHeight="1">
      <c r="A32" s="184" t="str">
        <f>Seeds!AB36</f>
        <v>M4-NyO-37b-I-1</v>
      </c>
      <c r="B32" s="184" t="str">
        <f t="shared" si="4"/>
        <v>#REF!</v>
      </c>
      <c r="C32" s="184" t="str">
        <f>Seeds!AA36</f>
        <v>{"id":"M4-NyO-37b-I-1","stimulus":"&lt;p&gt;Arraste os números para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D32" s="184" t="str">
        <f t="shared" si="2"/>
        <v>#REF!</v>
      </c>
    </row>
    <row r="33" ht="15.75" customHeight="1">
      <c r="A33" s="184" t="str">
        <f>Seeds!AB37</f>
        <v>M4-NyO-37b-E-1</v>
      </c>
      <c r="B33" s="184" t="str">
        <f t="shared" si="4"/>
        <v>#REF!</v>
      </c>
      <c r="C33" s="184" t="str">
        <f>Seeds!AA37</f>
        <v>{"id":"M4-NyO-37b-E-1","stimulus":"&lt;p&gt;Escreva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33" s="184" t="str">
        <f t="shared" si="2"/>
        <v>#REF!</v>
      </c>
    </row>
    <row r="34" ht="15.75" customHeight="1">
      <c r="A34" s="184" t="str">
        <f>Seeds!AB38</f>
        <v>M4-NyO-37b-A-1</v>
      </c>
      <c r="B34" s="184" t="str">
        <f t="shared" si="4"/>
        <v>#REF!</v>
      </c>
      <c r="C34" s="184" t="str">
        <f>Seeds!AA38</f>
        <v>{"id":"M4-NyO-37b-A-1","stimulus":"&lt;p&gt;Em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34" s="184" t="str">
        <f t="shared" si="2"/>
        <v>#REF!</v>
      </c>
    </row>
    <row r="35" ht="15.75" customHeight="1">
      <c r="A35" s="184" t="str">
        <f>Seeds!AB39</f>
        <v>M4-NyO-37b-A-2</v>
      </c>
      <c r="B35" s="184" t="str">
        <f t="shared" si="4"/>
        <v>#REF!</v>
      </c>
      <c r="C35" s="184" t="str">
        <f>Seeds!AA39</f>
        <v>{"id":"M4-NyO-37b-A-2","stimulus":"&lt;p&gt;Em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D35" s="184" t="str">
        <f t="shared" si="2"/>
        <v>#REF!</v>
      </c>
    </row>
    <row r="36" ht="15.75" customHeight="1">
      <c r="A36" s="184" t="str">
        <f>Seeds!AB40</f>
        <v>M4-NyO-37b-A-3</v>
      </c>
      <c r="B36" s="184" t="str">
        <f t="shared" si="4"/>
        <v>#REF!</v>
      </c>
      <c r="C36" s="184" t="str">
        <f>Seeds!AA40</f>
        <v>{"id":"M4-NyO-37b-A-3","stimulus":"&lt;p&gt;Em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D36" s="184" t="str">
        <f t="shared" si="2"/>
        <v>#REF!</v>
      </c>
    </row>
    <row r="37" ht="15.75" customHeight="1">
      <c r="A37" s="184" t="str">
        <f>Seeds!AB41</f>
        <v>M4-NyO-37b-A-4</v>
      </c>
      <c r="B37" s="184" t="str">
        <f t="shared" si="4"/>
        <v>#REF!</v>
      </c>
      <c r="C37" s="184" t="str">
        <f>Seeds!AA41</f>
        <v>{"id":"M4-NyO-37b-A-4","stimulus":"&lt;p&gt;Acredita-se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D37" s="184" t="str">
        <f t="shared" si="2"/>
        <v>#REF!</v>
      </c>
    </row>
    <row r="38" ht="15.75" customHeight="1">
      <c r="A38" s="184" t="str">
        <f>Seeds!AB42</f>
        <v>M4-NyO-37b-A-5</v>
      </c>
      <c r="B38" s="184" t="str">
        <f t="shared" si="4"/>
        <v>#REF!</v>
      </c>
      <c r="C38" s="184" t="str">
        <f>Seeds!AA42</f>
        <v>{"id":"M4-NyO-37b-A-5","stimulus":"&lt;p&gt;Em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38" s="184" t="str">
        <f t="shared" si="2"/>
        <v>#REF!</v>
      </c>
    </row>
    <row r="39" ht="15.75" customHeight="1">
      <c r="A39" s="184" t="str">
        <f>Seeds!AB43</f>
        <v>M4-NyO-37c-I-1</v>
      </c>
      <c r="B39" s="184" t="str">
        <f t="shared" si="4"/>
        <v>#REF!</v>
      </c>
      <c r="C39" s="184" t="str">
        <f>Seeds!AA43</f>
        <v>{"id":"M4-NyO-37c-I-1","stimulus":"&lt;p&gt;Indique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D39" s="184" t="str">
        <f t="shared" si="2"/>
        <v>#REF!</v>
      </c>
    </row>
    <row r="40" ht="15.75" customHeight="1">
      <c r="A40" s="184" t="str">
        <f>Seeds!AB44</f>
        <v>M4-NyO-37c-E-1</v>
      </c>
      <c r="B40" s="184" t="str">
        <f t="shared" si="4"/>
        <v>#REF!</v>
      </c>
      <c r="C40" s="184" t="str">
        <f>Seeds!AA44</f>
        <v>{"id":"M4-NyO-37c-E-1","stimulus":"&lt;p&gt;Decomponha o número a seguir. Escreva primeiro as dezenas de milhar e, por último, as unidades.&lt;/p&gt;","template":"&lt;p style=\"text-align: center\"&gt;{{Q0}}{{Q1}}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D40" s="184" t="str">
        <f t="shared" si="2"/>
        <v>#REF!</v>
      </c>
    </row>
    <row r="41" ht="15.75" customHeight="1">
      <c r="A41" s="184" t="str">
        <f>Seeds!AB45</f>
        <v>M4-NyO-37c-A-1</v>
      </c>
      <c r="B41" s="184" t="str">
        <f t="shared" si="4"/>
        <v>#REF!</v>
      </c>
      <c r="C41" s="184" t="str">
        <f>Seeds!AA45</f>
        <v>{"id":"M4-NyO-37c-A-1","stimulus":"&lt;p&gt;Um clube de futebol tem {{T1}} membros. Decomponha esse número seguindo este exemplo: 534 = 5 × 100 + 3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41" s="184" t="str">
        <f t="shared" si="2"/>
        <v>#REF!</v>
      </c>
    </row>
    <row r="42" ht="15.75" customHeight="1">
      <c r="A42" s="184" t="str">
        <f>Seeds!AB46</f>
        <v>M4-NyO-37c-A-2</v>
      </c>
      <c r="B42" s="184" t="str">
        <f t="shared" si="4"/>
        <v>#REF!</v>
      </c>
      <c r="C42" s="184" t="str">
        <f>Seeds!AA46</f>
        <v>{"id":"M4-NyO-37c-A-2","stimulus":"&lt;p&gt;Foram vendidas {{T1}} unidades de um novo sorvete em um único dia. Decomponha esse número seguindo este exemplo: 975 = 9 × 100 + 7 × 10 + 5.&lt;/p&gt;","template":"&lt;p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42" s="184" t="str">
        <f t="shared" si="2"/>
        <v>#REF!</v>
      </c>
    </row>
    <row r="43" ht="15.75" customHeight="1">
      <c r="A43" s="184" t="str">
        <f>Seeds!AB47</f>
        <v>M4-NyO-37c-A-3</v>
      </c>
      <c r="B43" s="184" t="str">
        <f t="shared" si="4"/>
        <v>#REF!</v>
      </c>
      <c r="C43" s="184" t="str">
        <f>Seeds!AA47</f>
        <v>{"id":"M4-NyO-37c-A-3","stimulus":"&lt;p&gt;Em uma determinada cidade, estima-se que existam {{T1}} motocicletas. Decomponha esse número seguindo este exemplo: 231 = 3 × 100 + 2 × 10 + 1.&lt;/p&gt;","template":"&lt;p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43" s="184" t="str">
        <f t="shared" si="2"/>
        <v>#REF!</v>
      </c>
    </row>
    <row r="44" ht="15.75" customHeight="1">
      <c r="A44" s="184" t="str">
        <f>Seeds!AB48</f>
        <v>M4-NyO-37c-A-4</v>
      </c>
      <c r="B44" s="184" t="str">
        <f t="shared" si="4"/>
        <v>#REF!</v>
      </c>
      <c r="C44" s="184" t="str">
        <f>Seeds!AA48</f>
        <v>{"id":"M4-NyO-37c-A-4","stimulus":"&lt;p&gt;Um aplicativo de celular obteve {{T1}} &lt;i&gt;downloads&lt;/i&gt;. Decomponha esse número seguindo este exemplo: 556 = 5 × 100 + 5 × 10 + 6.&lt;/p&gt;","template":"&lt;p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44" s="184" t="str">
        <f t="shared" si="2"/>
        <v>#REF!</v>
      </c>
    </row>
    <row r="45" ht="15.75" customHeight="1">
      <c r="A45" s="184" t="str">
        <f>Seeds!AB49</f>
        <v>M4-NyO-37c-A-5</v>
      </c>
      <c r="B45" s="184" t="str">
        <f t="shared" si="4"/>
        <v>#REF!</v>
      </c>
      <c r="C45" s="184" t="str">
        <f>Seeds!AA49</f>
        <v>{"id":"M4-NyO-37c-A-5","stimulus":"&lt;p&gt;Uma rede de academias tem {{T1}} assinantes em todo o país. Decomponha esse número seguindo este exemplo: 874 = 8 × 100 + 7 × 10 + 4.&lt;/p&gt;","template":"&lt;p style=\"text-align: center\"&gt;{{T1}} = {{response}}&lt;/p&gt;","hint":"&lt;p&gt;Um número pode ser decomposto como a soma de seus algarismos multiplicados por 10, 100, 1 000 ou 10 000, de acordo com a posição de cada algarismo no número.&lt;/p&gt;&lt;p style=\"text-align: center\"&gt;{{T1}}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45" s="184" t="str">
        <f t="shared" si="2"/>
        <v>#REF!</v>
      </c>
    </row>
    <row r="46" ht="15.75" customHeight="1">
      <c r="A46" s="184" t="str">
        <f t="shared" ref="A46:C46" si="5">#REF!</f>
        <v>#REF!</v>
      </c>
      <c r="B46" s="184" t="str">
        <f t="shared" si="5"/>
        <v>#REF!</v>
      </c>
      <c r="C46" s="184" t="str">
        <f t="shared" si="5"/>
        <v>#REF!</v>
      </c>
      <c r="D46" s="184" t="str">
        <f t="shared" si="2"/>
        <v>#REF!</v>
      </c>
    </row>
    <row r="47" ht="15.75" customHeight="1">
      <c r="A47" s="184" t="str">
        <f t="shared" ref="A47:C47" si="6">#REF!</f>
        <v>#REF!</v>
      </c>
      <c r="B47" s="184" t="str">
        <f t="shared" si="6"/>
        <v>#REF!</v>
      </c>
      <c r="C47" s="184" t="str">
        <f t="shared" si="6"/>
        <v>#REF!</v>
      </c>
      <c r="D47" s="184" t="str">
        <f t="shared" si="2"/>
        <v>#REF!</v>
      </c>
    </row>
    <row r="48" ht="15.75" customHeight="1">
      <c r="A48" s="184" t="str">
        <f t="shared" ref="A48:C48" si="7">#REF!</f>
        <v>#REF!</v>
      </c>
      <c r="B48" s="184" t="str">
        <f t="shared" si="7"/>
        <v>#REF!</v>
      </c>
      <c r="C48" s="184" t="str">
        <f t="shared" si="7"/>
        <v>#REF!</v>
      </c>
      <c r="D48" s="184" t="str">
        <f t="shared" si="2"/>
        <v>#REF!</v>
      </c>
    </row>
    <row r="49" ht="15.75" customHeight="1">
      <c r="A49" s="184" t="str">
        <f t="shared" ref="A49:C49" si="8">#REF!</f>
        <v>#REF!</v>
      </c>
      <c r="B49" s="184" t="str">
        <f t="shared" si="8"/>
        <v>#REF!</v>
      </c>
      <c r="C49" s="184" t="str">
        <f t="shared" si="8"/>
        <v>#REF!</v>
      </c>
      <c r="D49" s="184" t="str">
        <f t="shared" si="2"/>
        <v>#REF!</v>
      </c>
    </row>
    <row r="50" ht="15.75" customHeight="1">
      <c r="A50" s="184" t="str">
        <f t="shared" ref="A50:C50" si="9">#REF!</f>
        <v>#REF!</v>
      </c>
      <c r="B50" s="184" t="str">
        <f t="shared" si="9"/>
        <v>#REF!</v>
      </c>
      <c r="C50" s="184" t="str">
        <f t="shared" si="9"/>
        <v>#REF!</v>
      </c>
      <c r="D50" s="184" t="str">
        <f t="shared" si="2"/>
        <v>#REF!</v>
      </c>
    </row>
    <row r="51" ht="15.75" customHeight="1">
      <c r="A51" s="184" t="str">
        <f t="shared" ref="A51:C51" si="10">#REF!</f>
        <v>#REF!</v>
      </c>
      <c r="B51" s="184" t="str">
        <f t="shared" si="10"/>
        <v>#REF!</v>
      </c>
      <c r="C51" s="184" t="str">
        <f t="shared" si="10"/>
        <v>#REF!</v>
      </c>
      <c r="D51" s="184" t="str">
        <f t="shared" si="2"/>
        <v>#REF!</v>
      </c>
    </row>
    <row r="52" ht="15.75" customHeight="1">
      <c r="A52" s="184" t="str">
        <f t="shared" ref="A52:C52" si="11">#REF!</f>
        <v>#REF!</v>
      </c>
      <c r="B52" s="184" t="str">
        <f t="shared" si="11"/>
        <v>#REF!</v>
      </c>
      <c r="C52" s="184" t="str">
        <f t="shared" si="11"/>
        <v>#REF!</v>
      </c>
      <c r="D52" s="184" t="str">
        <f t="shared" si="2"/>
        <v>#REF!</v>
      </c>
    </row>
    <row r="53" ht="15.75" customHeight="1">
      <c r="A53" s="184" t="str">
        <f t="shared" ref="A53:C53" si="12">#REF!</f>
        <v>#REF!</v>
      </c>
      <c r="B53" s="184" t="str">
        <f t="shared" si="12"/>
        <v>#REF!</v>
      </c>
      <c r="C53" s="184" t="str">
        <f t="shared" si="12"/>
        <v>#REF!</v>
      </c>
      <c r="D53" s="184" t="str">
        <f t="shared" si="2"/>
        <v>#REF!</v>
      </c>
    </row>
    <row r="54" ht="15.75" customHeight="1">
      <c r="A54" s="184" t="str">
        <f t="shared" ref="A54:C54" si="13">#REF!</f>
        <v>#REF!</v>
      </c>
      <c r="B54" s="184" t="str">
        <f t="shared" si="13"/>
        <v>#REF!</v>
      </c>
      <c r="C54" s="184" t="str">
        <f t="shared" si="13"/>
        <v>#REF!</v>
      </c>
      <c r="D54" s="184" t="str">
        <f t="shared" si="2"/>
        <v>#REF!</v>
      </c>
    </row>
    <row r="55" ht="15.75" customHeight="1">
      <c r="A55" s="184" t="str">
        <f t="shared" ref="A55:C55" si="14">#REF!</f>
        <v>#REF!</v>
      </c>
      <c r="B55" s="184" t="str">
        <f t="shared" si="14"/>
        <v>#REF!</v>
      </c>
      <c r="C55" s="184" t="str">
        <f t="shared" si="14"/>
        <v>#REF!</v>
      </c>
      <c r="D55" s="184" t="str">
        <f t="shared" si="2"/>
        <v>#REF!</v>
      </c>
    </row>
    <row r="56" ht="15.75" customHeight="1">
      <c r="A56" s="184" t="str">
        <f>Seeds!AB50</f>
        <v>M4-NyO-1b-I-1</v>
      </c>
      <c r="B56" s="184" t="str">
        <f t="shared" ref="B56:B76" si="15">#REF!</f>
        <v>#REF!</v>
      </c>
      <c r="C56" s="184" t="str">
        <f>Seeds!AA50</f>
        <v>{
 "id": "M4-NyO-1b-I-1",
 "stimulus": "&lt;p&gt;Combine a forma escrita por extenso de cada número com a forma escrita por algarismos.&lt;/p&gt;",
 "hint": "&lt;p&gt;A posição de cada algarismo determina a forma como o número é lido.&lt;/p&gt;",
 "feedback": "&lt;p&gt;A posição de cada algarismo determina a forma como o número é lido. Por isso, 30 se lê diferente de 300.&lt;/p&gt;",
 "seed": {
 "parameters": [
 {
 "name": "Q1",
 "label": null,
 "min": 100000,
 "max": 999999,
 "step": 1
 },
 {
 "name": "Q2",
 "label": null,
 "min": 100000,
 "max": 999999,
 "step": 1
 },
 {
 "name": "Q3",
 "label": null,
 "min": 1000000,
 "max": 9999999,
 "step": 1
 },
 {
 "name": "Q4",
 "label": null,
 "min": 1000000,
 "max": 9999999,
 "step": 1
 }
 ],
 "calculated": [
 {
 "name": "T1",
 "label": "{{function}}",
 "function": "Lemonlib.numToWords({{Q1}}, 'pt')",
 "temp": true
 },
 {
 "name": "T2",
 "label": "{{function}}",
 "function": "Lemonlib.numToWords({{Q2}}, 'pt')",
 "temp": true
 },
 {
 "name": "T3",
 "label": "{{function}}",
 "function": "Lemonlib.numToWords({{Q3}}, 'pt')",
 "temp": true
 },
 {
 "name": "T4",
 "label": "{{function}}",
 "function": "Lemonlib.numToWords({{Q4}}, 'pt')",
 "temp": true
 },
 {
 "name": "A1",
 "label": "{{T1}}",
 "function": "{{Q1}}"
 },
 {
 "name": "A2",
 "label": "{{T2}}",
 "function": "{{Q2}}"
 },
 {
 "name": "A3",
 "label": "{{T3}}",
 "function": "{{Q3}}"
 },
 {
 "name": "A4",
 "label": "{{T4}}",
 "function": "{{Q4}}"
 }
 ],
 "uniques": true
 },
 "algorithm": {
 "name": "linkOperationResult",
 "params": {
 "invert": true
 },
 "template": "Match list"
 }
 }</v>
      </c>
      <c r="D56" s="184" t="str">
        <f t="shared" si="2"/>
        <v>#REF!</v>
      </c>
    </row>
    <row r="57" ht="15.75" customHeight="1">
      <c r="A57" s="184" t="str">
        <f>Seeds!AB51</f>
        <v>M4-NyO-1b-E-1</v>
      </c>
      <c r="B57" s="184" t="str">
        <f t="shared" si="15"/>
        <v>#REF!</v>
      </c>
      <c r="C57" s="184" t="str">
        <f>Seeds!AA51</f>
        <v>{
    "id": "M4-NyO-1b-E-1",
    "stimulus": "&lt;p&gt;Escreva o número a seguir usando algarismos.&lt;/p&gt;",
    "hint": "&lt;p&gt;A posição de cada algarismo determina a forma como o número é lido.&lt;/p&gt;",
    "feedback": "&lt;p&gt;A posição de cada algarismo determina a forma como o número é lido. Por isso, 30 se lê diferente de 300.&lt;/p&gt;",
    "template": "&lt;p&gt;O número {{T1}} é {{response}}.&lt;/p&gt;",
    "seed": {
        "parameters": [
            {
                "name": "Q1",
                "label": null,
                "min": 100000,
                "max": 999999,
                "step": 1
            }
        ],
        "calculated": [
            {
                "name": "T1",
                "label": "{{function}}",
                "function": "Lemonlib.numToWords({{Q1}}, 'pt')",
                "temp": true
            },
            {
                "name": "A1",
                "function": "{{Q1}}"
            }
        ],
        "uniques": true
    },
    "algorithm": {
        "name": "calculateOperation",
        "params": {
            "method": "equivLiteral","keyboard": "NUMERICAL"
        }
    }
}</v>
      </c>
      <c r="D57" s="184" t="str">
        <f t="shared" si="2"/>
        <v>#REF!</v>
      </c>
    </row>
    <row r="58" ht="15.75" customHeight="1">
      <c r="A58" s="184" t="str">
        <f>Seeds!AB52</f>
        <v>M4-NyO-1b-E-2</v>
      </c>
      <c r="B58" s="184" t="str">
        <f t="shared" si="15"/>
        <v>#REF!</v>
      </c>
      <c r="C58" s="184" t="str">
        <f>Seeds!AA52</f>
        <v>{
    "id": "M4-NyO-1b-E-2",
    "stimulus": "&lt;p&gt;Escreva o número a seguir usando algarismos.&lt;/p&gt;",
    "hint": "&lt;p&gt;O valor de cada algarismo é posicional, ou seja, depende do lugar que ocupa no número.&lt;/p&gt;",
    "feedback": "&lt;p&gt;A posição de cada algarismo determina a forma como o número é lido. Por isso, 30 se lê diferente de 300.&lt;/p&gt;",
    "template": "&lt;p&gt;O número {{T1}} é {{response}}.&lt;/p&gt;",
    "seed": {
        "parameters": [
            {
                "name": "Q3",
                "label": null,
                "min": 1000000,
                "max": 9999999,
                "step": 1
            }
        ],
        "calculated": [
            {
                "name": "T1",
                "label": "{{function}}",
                "function": "Lemonlib.numToWords({{Q3}}, 'pt')",
                "temp": true
            },
            {
                "name": "A1",
                "function": "{{Q3}}"
            }
        ],
        "uniques": true
    },
    "algorithm": {
        "name": "calculateOperation",
        "params": {
            "method": "equivLiteral","keyboard": "NUMERICAL"
        }
    }
}</v>
      </c>
      <c r="D58" s="184" t="str">
        <f t="shared" si="2"/>
        <v>#REF!</v>
      </c>
    </row>
    <row r="59" ht="15.75" customHeight="1">
      <c r="A59" s="184" t="str">
        <f>Seeds!AB53</f>
        <v>M4-NyO-1b-A-1</v>
      </c>
      <c r="B59" s="184" t="str">
        <f t="shared" si="15"/>
        <v>#REF!</v>
      </c>
      <c r="C59" s="184" t="str">
        <f>Seeds!AA53</f>
        <v>{
    "id": "M4-NyO-1b-A-1",
    "stimulus": "&lt;p&gt;Foi encontrado um fóssil que tem {{T1}} anos. Escreva este número usando algarismos.&lt;/p&gt;",
    "template": "&lt;p&gt;O número {{T1}} é {{response}}.&lt;/p&gt;",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10000
            }
        ],
        "calculated": [
            {
                "name": "T1",
                "label": "{{function}}",
                "function": "Lemonlib.numToWords({{Q3}}, 'pt')",
                "temp": true
            },
            {
                "name": "A1",
                "function": "{{Q3}}"
            }
        ],
        "uniques": true
    },
    "algorithm": {
        "name": "calculateOperation",
        "params": {
            "method": "equivLiteral","keyboard": "NUMERICAL"
        }
    }
}</v>
      </c>
      <c r="D59" s="184" t="str">
        <f t="shared" si="2"/>
        <v>#REF!</v>
      </c>
    </row>
    <row r="60" ht="15.75" customHeight="1">
      <c r="A60" s="184" t="str">
        <f>Seeds!AB54</f>
        <v>M4-NyO-1b-A-2</v>
      </c>
      <c r="B60" s="184" t="str">
        <f t="shared" si="15"/>
        <v>#REF!</v>
      </c>
      <c r="C60" s="184" t="str">
        <f>Seeds!AA54</f>
        <v>{
    "id": "M4-NyO-1b-A-2",
    "stimulus": "&lt;p&gt;Um jornal possui {{T1}} assinantes. Escreva este número usando algarismos.&lt;/p&gt;",
    "template": "&lt;p&gt;O jornal tem {{response}} assinantes.&lt;/p&gt;",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1500000,
                "step": 1
            }
        ],
        "calculated": [
            {
                "name": "T1",
                "label": "{{function}}",
                "function": "Lemonlib.numToWords({{Q3}}, 'pt')",
                "temp": true
            },
            {
                "name": "A1",
                "function": "{{Q3}}"
            }
        ],
        "uniques": true
    },
    "algorithm": {
        "name": "calculateOperation",
        "params": {
            "method": "equivLiteral","keyboard": "NUMERICAL"
        }
    }
}</v>
      </c>
      <c r="D60" s="184" t="str">
        <f t="shared" si="2"/>
        <v>#REF!</v>
      </c>
    </row>
    <row r="61" ht="15.75" customHeight="1">
      <c r="A61" s="184" t="str">
        <f>Seeds!AB55</f>
        <v>M4-NyO-1b-A-3</v>
      </c>
      <c r="B61" s="184" t="str">
        <f t="shared" si="15"/>
        <v>#REF!</v>
      </c>
      <c r="C61" s="184" t="str">
        <f>Seeds!AA55</f>
        <v>{
    "id": "M4-NyO-1b-A-3",
    "stimulus": "&lt;p&gt;Há {{T1}} pessoas conectadas a uma transmissão de uma &lt;i&gt;youtuber.&lt;/i&gt; Escreva este número usando algarismos.&lt;/p&gt;",
    "template": "&lt;p&gt;Há {{response}} pessoas conectadas.&lt;/p&gt;",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v>
      </c>
      <c r="D61" s="184" t="str">
        <f t="shared" si="2"/>
        <v>#REF!</v>
      </c>
    </row>
    <row r="62" ht="15.75" customHeight="1">
      <c r="A62" s="184" t="str">
        <f>Seeds!AB56</f>
        <v>M4-NyO-1b-A-4</v>
      </c>
      <c r="B62" s="184" t="str">
        <f t="shared" si="15"/>
        <v>#REF!</v>
      </c>
      <c r="C62" s="184" t="str">
        <f>Seeds!AA56</f>
        <v>{
    "id": "M4-NyO-1b-A-4",
    "stimulus": "&lt;p&gt;Em uma biblioteca há {{T1}} livros. Escreva este número usando algarismos.&lt;/p&gt;",
    "template": "&lt;p&gt;Há {{response}} livros.&lt;/p&gt;",
    "hint": "&lt;p&gt;O valor de cada algarismo é posicional, ou seja, depende do lugar que ocupa no número.&lt;/p&gt;",
    "feedback": "&lt;p&gt;A posição de cada algarismo determina a forma como o número é lido. Por isso, 30 se lê diferente de 300.&lt;/p&gt;",
    "seed": {
        "parameters": [
            {
                "name": "Q1",
                "label": null,
                "min": 100000,
                "max": 399999,
                "step": 1
            }
        ],
        "calculated": [
            {
                "name": "T1",
                "label": "{{function}}",
                "function": "Lemonlib.numToWords({{Q1}}, 'pt')",
                "temp": true
            },
            {
                "name": "A1",
                "function": "{{Q1}}"
            }
        ],
        "uniques": true
    },
    "algorithm": {
        "name": "calculateOperation",
        "params": {
            "method": "equivLiteral","keyboard": "NUMERICAL"
        }
    }
}</v>
      </c>
      <c r="D62" s="184" t="str">
        <f t="shared" si="2"/>
        <v>#REF!</v>
      </c>
    </row>
    <row r="63" ht="15.75" customHeight="1">
      <c r="A63" s="184" t="str">
        <f>Seeds!AB57</f>
        <v>M4-NyO-1b-A-5</v>
      </c>
      <c r="B63" s="184" t="str">
        <f t="shared" si="15"/>
        <v>#REF!</v>
      </c>
      <c r="C63" s="184" t="str">
        <f>Seeds!AA57</f>
        <v>{
    "id": "M4-NyO-1b-A-5",
    "stimulus": "&lt;p&gt;Ao longo de um mês {{T1}} pessoas visitaram um monumento. Escreva este número usando algarismos.&lt;/p&gt;",
    "template": "&lt;p&gt;Visitaram o monumento {{response}} pessoas.&lt;/p&gt;",
    "hint": "&lt;p&gt;O valor de cada algarismo é posicional, ou seja, depende do lugar que ocupa no número.&lt;/p&gt;",
    "feedback": "&lt;p&gt;A posição de cada algarismo determina a forma como o número é lido. Por isso, 30 se lê diferente de 300.&lt;/p&gt;",
    "seed": {
        "parameters": [
            {
                "name": "Q3",
                "label": null,
                "min": 1000000,
                "max": 5000000,
                "step": 1
            }
        ],
        "calculated": [
            {
                "name": "T1",
                "label": "{{function}}",
                "function": "Lemonlib.numToWords({{Q3}}, 'pt')",
                "temp": true
            },
            {
                "name": "A1",
                "function": "{{Q3}}"
            }
        ],
        "uniques": true
    },
    "algorithm": {
        "name": "calculateOperation",
        "params": {
            "method": "equivLiteral","keyboard": "NUMERICAL"
        }
    }
}</v>
      </c>
      <c r="D63" s="184" t="str">
        <f t="shared" si="2"/>
        <v>#REF!</v>
      </c>
    </row>
    <row r="64" ht="15.75" customHeight="1">
      <c r="A64" s="184" t="str">
        <f>Seeds!AB58</f>
        <v>M4-NyO-1c-I-1</v>
      </c>
      <c r="B64" s="184" t="str">
        <f t="shared" si="15"/>
        <v>#REF!</v>
      </c>
      <c r="C64" s="184" t="str">
        <f>Seeds!AA58</f>
        <v>{
    "id": "M4-NyO-1c-I-1",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D64" s="184" t="str">
        <f t="shared" si="2"/>
        <v>#REF!</v>
      </c>
    </row>
    <row r="65" ht="15.75" customHeight="1">
      <c r="A65" s="184" t="str">
        <f>Seeds!AB59</f>
        <v>M4-NyO-1c-E-1</v>
      </c>
      <c r="B65" s="184" t="str">
        <f t="shared" si="15"/>
        <v>#REF!</v>
      </c>
      <c r="C65" s="184" t="str">
        <f>Seeds!AA59</f>
        <v>{
    "id": "M4-NyO-1c-E-1",
    "stimulus": "&lt;p&gt;Decomponha o seguinte número. Escreva primero as centenas de milhar e, por último, as unidades.&lt;/p&gt;",
    "template": "&lt;p style=\"text-align: center\"&gt;{{Q0}}{{Q1}}{{Q2}} {{Q3}}0{{Q4}} = {{response}}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"A2",
                "function": "{{Q2}}*1000"
            },
            {
                "name": "A3",
                "function": "{{Q3}}*100"
            },
            {
                "name": "A4",
                "function": "{{Q4}}"
            }
        ],
        "uniques": true
    },
    "algorithm": {
        "name": "calculateOperation",
        "params": {
            "method": "equivLiteral","keyboard": "NUMERICAL"
        }
    }
}</v>
      </c>
      <c r="D65" s="184" t="str">
        <f t="shared" si="2"/>
        <v>#REF!</v>
      </c>
    </row>
    <row r="66" ht="15.75" customHeight="1">
      <c r="A66" s="184" t="str">
        <f>Seeds!AB60</f>
        <v>M4-NyO-1c-E-2</v>
      </c>
      <c r="B66" s="184" t="str">
        <f t="shared" si="15"/>
        <v>#REF!</v>
      </c>
      <c r="C66" s="184" t="str">
        <f>Seeds!AA60</f>
        <v>{
    "id": "M4-NyO-1c-E-2",
    "stimulus": "&lt;p&gt;Decomponha o seguinte número. Escreva primero as centenas de milhar e, por último, as unidades.&lt;/p&gt;",
    "template": "&lt;p style=\"text-align: center\"&gt;{{Q0}}{{Q1}}0 0{{Q3}}{{Q4}} = {{response}} + {{response}} + {{response}} + {{response}}&lt;/p&gt;",
    "hint": "&lt;p&gt;Um número pode ser decomposto como a soma de seus dígitos seguidos de zeros.&lt;/p&gt;",
    "feedback": "&lt;p&gt;Um número pode ser decomposto como a soma de seus dígitos seguidos de zeros.&lt;/p&gt;",
    "seed": {
        "parameters": [
            {
                "name": "Q0",
                "label": null,
                "min": 1,
                "max": 9,
                "step": 1
            },
            {
                "name": "Q1",
                "label": null,
                "min": 1,
                "max": 9,
                "step": 1
            },
            {
                "name": "Q2",
                "label": null,
                "min": 1,
                "max": 9,
                "step": 1
            },
            {
                "name": "Q3",
                "label": null,
                "min": 1,
                "max": 9,
                "step": 1
            },
            {
                "name": "Q4",
                "label": null,
                "min": 1,
                "max": 9,
                "step": 1
            }
        ],
        "calculated": [
            {
                "name": "A0",
                "function": "{{Q0}}*100000"
            },
            {
                "name": "A1",
                "function": "{{Q1}}*10000"
            },
            {
                "name": "A3",
                "function": "{{Q3}}*10"
            },
            {
                "name": "A4",
                "function": "{{Q4}}"
            }
        ],
        "uniques": true
    },
    "algorithm": {
        "name": "calculateOperation",
        "params": {
            "method": "equivLiteral","keyboard": "NUMERICAL"
        }
    }
}</v>
      </c>
      <c r="D66" s="184" t="str">
        <f t="shared" si="2"/>
        <v>#REF!</v>
      </c>
    </row>
    <row r="67" ht="15.75" customHeight="1">
      <c r="A67" s="184" t="str">
        <f>Seeds!AB61</f>
        <v>M4-NyO-1c-A-1</v>
      </c>
      <c r="B67" s="184" t="str">
        <f t="shared" si="15"/>
        <v>#REF!</v>
      </c>
      <c r="C67" s="184" t="str">
        <f>Seeds!AA61</f>
        <v>{
    "id": "M4-NyO-1c-A-1",
    "stimulus": "&lt;p&gt;De acordo com seus registros, uma ONG verificou que tem {{T1}} parceiros. Decomponha esse número seguindo este exemplo: 534 = 5 × 100 + 3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v>
      </c>
      <c r="D67" s="184" t="str">
        <f t="shared" si="2"/>
        <v>#REF!</v>
      </c>
    </row>
    <row r="68" ht="15.75" customHeight="1">
      <c r="A68" s="184" t="str">
        <f>Seeds!AB62</f>
        <v>M4-NyO-1c-A-2</v>
      </c>
      <c r="B68" s="184" t="str">
        <f t="shared" si="15"/>
        <v>#REF!</v>
      </c>
      <c r="C68" s="184" t="str">
        <f>Seeds!AA62</f>
        <v>{
    "id": "M4-NyO-1c-A-2",
    "stimulus": "&lt;p&gt;Fora vendidas {{T1}} unidades de um novo carro. Decomponha o número de carros seguindo este exemplo: 975 = 9 × 100 + 7 × 10 + 5.&lt;/p&gt;",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"calculated": [
            {
                "name": "T1",
                "function": "{{Q1}}*100000 + {{Q2}}*10000 + {{Q3}}*1000 + {{Q4}}*100+{{Q5}}*10+{{Q6}}",
                "temp": true
            },
            {
                "name": "A1",
                "function": "{{Q1}}\\times100000+{{Q2}}\\times10000+{{Q3}}\\times1000+{{Q4}}\\times100+{{Q5}}\\times10+{{Q6}}"
            }
        ],
        "uniques": true
    },
    "algorithm": {
        "name": "calculateOperation",
        "params": {
            "method": "equivLiteral","keyboard": "INTERMEDIATE"
        }
    }
}</v>
      </c>
      <c r="D68" s="184" t="str">
        <f t="shared" si="2"/>
        <v>#REF!</v>
      </c>
    </row>
    <row r="69" ht="15.75" customHeight="1">
      <c r="A69" s="184" t="str">
        <f>Seeds!AB63</f>
        <v>M4-NyO-1c-A-3</v>
      </c>
      <c r="B69" s="184" t="str">
        <f t="shared" si="15"/>
        <v>#REF!</v>
      </c>
      <c r="C69" s="184" t="str">
        <f>Seeds!AA63</f>
        <v>{
    "id": "M4-NyO-1c-A-3",
    "stimulus": "&lt;p&gt;Estima-se que em um país existam {{T1}} bicicletas. Decomponha o número de bicicletas seguindo este exemplo: 231 = 3 × 100 + 2 × 10 + 1.&lt;/p&gt;",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D69" s="184" t="str">
        <f t="shared" si="2"/>
        <v>#REF!</v>
      </c>
    </row>
    <row r="70" ht="15.75" customHeight="1">
      <c r="A70" s="184" t="str">
        <f>Seeds!AB64</f>
        <v>M4-NyO-1c-A-4</v>
      </c>
      <c r="B70" s="184" t="str">
        <f t="shared" si="15"/>
        <v>#REF!</v>
      </c>
      <c r="C70" s="184" t="str">
        <f>Seeds!AA64</f>
        <v>{
    "id": "M4-NyO-1c-A-4",
    "stimulus": "&lt;p&gt;Uma página da web recebeu {{T1}} visitas. Decomponha esse número seguindo este exemplo: 556 = 5 × 100 + 5 × 10 + 6.&lt;/p&gt;",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D70" s="184" t="str">
        <f t="shared" si="2"/>
        <v>#REF!</v>
      </c>
    </row>
    <row r="71" ht="15.75" customHeight="1">
      <c r="A71" s="184" t="str">
        <f>Seeds!AB65</f>
        <v>M4-NyO-1c-A-5</v>
      </c>
      <c r="B71" s="184" t="str">
        <f t="shared" si="15"/>
        <v>#REF!</v>
      </c>
      <c r="C71" s="184" t="str">
        <f>Seeds!AA65</f>
        <v>{
    "id": "M4-NyO-1c-A-5",
    "stimulus": "&lt;p&gt;Uma companhia telefônica tem {{T1}} clientes. Decomponha esse número seguindo este exemplo: 874 = 8 × 100 + 7 × 10 + 4.&lt;/p&gt;",
    "template": "&lt;p style=\"text-align: center\"&gt;{{T1}} = {{response}}&lt;/p&gt;",
    "hint": "&lt;p&gt;Um número pode ser decomposto como a soma de seus algarismos multiplicados por 10, 100, 1 000 etc., de acordo com a posição de cada algarismo no número.&lt;/p&gt;",
    "feedback": "&lt;p&gt;Um número pode ser decomposto como a soma de seus algarismos multiplicados por 10, 100, 1 000 etc., de acordo com a posição de cada algarismo no número.&lt;/p&gt;",
    "seed": {
        "parameters": [
            {
                "name": "Q1",
                "label": null,
                "min": 1,
                "max": 2,
                "step": 1
            },
            {
                "name": "Q2",
                "label": null,
                "min": 1,
                "max": 9,
                "step": 2
            },
            {
                "name": "Q3",
                "label": null,
                "min": 1,
                "max": 9,
                "step": 2
            },
            {
                "name": "Q4",
                "label": null,
                "min": 1,
                "max": 9,
                "step": 2
            },
            {
                "name": "Q5",
                "label": null,
                "min": 1,
                "max": 9,
                "step": 2
            },
            {
                "name": "Q6",
                "label": null,
                "min": 1,
                "max": 9,
                "step": 2
            },
            {
                "name": "Q7",
                "label": null,
                "min": 1,
                "max": 9,
                "step": 2
            }
        ],
        "calculated": [
            {
                "name": "T1",
                "function": "{{Q1}}*1000000 + {{Q2}}*100000 + {{Q3}}*10000 + {{Q4}}*1000+{{Q5}}*100+{{Q6}}*10+{{Q7}}",
                "temp": true
            },
            {
                "name": "A1",
                "function": "{{Q1}}\\times1000000+{{Q2}}\\times100000+{{Q3}}\\times10000+{{Q4}}\\times1000+{{Q5}}\\times100+{{Q6}}\\times10+{{Q7}}"
            }
        ],
        "uniques": true
    },
    "algorithm": {
        "name": "calculateOperation",
        "params": {
            "method": "equivLiteral","keyboard": "INTERMEDIATE"
        }
    }
}</v>
      </c>
      <c r="D71" s="184" t="str">
        <f t="shared" si="2"/>
        <v>#REF!</v>
      </c>
    </row>
    <row r="72" ht="15.75" customHeight="1">
      <c r="A72" s="184" t="str">
        <f>Seeds!AB66</f>
        <v>M4-NyO-2a-I-1</v>
      </c>
      <c r="B72" s="184" t="str">
        <f t="shared" si="15"/>
        <v>#REF!</v>
      </c>
      <c r="C72" s="184" t="str">
        <f>Seeds!AA66</f>
        <v>{
    "id": "M4-NyO-2a-I-1",
    "stimulus": "&lt;p&gt;Indica se as seguintes comparações estão corretas ou incorretas.&lt;/p&gt;",
    "template": "&lt;p&gt;Há {{response}} g de lentilhas restantes.&lt;/p&gt;",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7049999,
                "step": 1
            },
            {
                "name": "Q2",
                "label": null,
                "min": 750000,
                "max": 799999,
                "step": 1
            },
            {
                "name": "Q3",
                "label": null,
                "min": 1000000,
                "max": 1049999,
                "step": 1
            },
            {
                "name": "Q4",
                "label": null,
                "min": 1500,
                "max": 1999,
                "step": 1
            },
            {
                "name": "Q5",
                "label": null,
                "min": 100000,
                "max": 499999,
                "step": 1
            },
            {
                "name": "Q6",
                "label": null,
                "min": 5000000,
                "max": 9999999,
                "step": 1
            },
            {
                "name": "Q7",
                "label": null,
                "min": 100000,
                "max": 399999,
                "step": 1
            },
            {
                "name": "Q8",
                "label": null,
                "min": 4000000,
                "max": 9999999,
                "step": 1
            }
        ],
        "calculated": [
            {
                "name": "A1",
                "label": "{{Q1}} &gt; {{Q2}}",
                "function": ""
            },
            {
                "name": "A2",
                "label": "{{Q4}} &lt; {{Q3}}",
                "function": ""
            },
            {
                "name": "A3",
                "label": "{{Q5}} &lt; {{Q6}}",
                "function": ""
            },
            {
                "name": "A4",
                "label": "{{Q7}} &lt; {{Q8}}",
                "function": ""
            },
            {
                "name": "A5",
                "label": "{{Q2}} &gt; {{Q1}}",
                "function": "",
                "incorrect": true
            },
            {
                "name": "A6",
                "label": "{{Q3}} &lt; {{Q4}}",
                "function": "",
                "incorrect": true
            },
            {
                "name": "A7",
                "label": "{{Q6}} &lt; {{Q5}}",
                "function": "",
                "incorrect": true
            },
            {
                "name": "A8",
                "label": "{{Q8}} &lt; {{Q7}}",
                "function": "",
                "incorrect": true
            }
        ],
        "uniques": true
    },
    "algorithm": {
        "name": "trueFalse",
        "template": "Choice matrix – inline",
        "params": {
            "countCorrect": 2,
            "countIncorrect": 2,
            "showCheckIcon": false,
            "options": [
                "Correta",
                "Incorreta"
            ]
        }
    }
}</v>
      </c>
      <c r="D72" s="184" t="str">
        <f t="shared" si="2"/>
        <v>#REF!</v>
      </c>
    </row>
    <row r="73" ht="15.75" customHeight="1">
      <c r="A73" s="184" t="str">
        <f>Seeds!AB67</f>
        <v>M4-NyO-2a-E-1</v>
      </c>
      <c r="B73" s="184" t="str">
        <f t="shared" si="15"/>
        <v>#REF!</v>
      </c>
      <c r="C73" s="184" t="str">
        <f>Seeds!AA67</f>
        <v>{
    "id": "M4-NyO-2a-E-1",
    "stimulus": "&lt;p&gt;Preencha os espaços em branco para ordenar estes três números: {{Q1}}, {{Q2}} e {{Q3}}.&lt;/p&gt;",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9999999,
                "step": 1
            },
            {
                "name": "Q2",
                "label": null,
                "min": 100000,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D73" s="184" t="str">
        <f t="shared" si="2"/>
        <v>#REF!</v>
      </c>
    </row>
    <row r="74" ht="15.75" customHeight="1">
      <c r="A74" s="184" t="str">
        <f>Seeds!AB68</f>
        <v>M4-NyO-2a-A-1</v>
      </c>
      <c r="B74" s="184" t="str">
        <f t="shared" si="15"/>
        <v>#REF!</v>
      </c>
      <c r="C74" s="184" t="str">
        <f>Seeds!AA68</f>
        <v>{
    "id": "M4-NyO-2a-A-1",
    "stimulus": "&lt;p&gt;Mario quer comprar uma casa e já visitou três. Todas as três são perfeitas e ele duvida qual deve comprar, por isso vai levar em conta o preço de cada uma antes de fazer a sua decisão. O mais central custa {{Q3}} €, o com terraço grande custa {{Q1}} € e o maior tem um preço de {{Q2}} €. Encomende do maior para o menor, preenchendo as diferenças com o preço de cada casa.&lt;/p&gt;",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100000,
                "max": 400000,
                "step": 1
            },
            {
                "name": "Q2",
                "label": null,
                "min": 100000,
                "max": 400000,
                "step": 1
            },
            {
                "name": "Q3",
                "label": null,
                "min": 100000,
                "max": 400000,
                "step": 1
            }
        ],
        "calculated": [
            {
                "name": "A1",
                "function": "math.max({{Q1}}, {{Q2}}, {{Q3}})"
            },
            {
                "name": "A2",
                "function": "{{Q1}}+{{Q2}}+{{Q3}}-math.max({{Q1}}, {{Q2}}, {{Q3}})-math.min({{Q1}}, {{Q2}}, {{Q3}})"
            },
            {
                "name": "A3",
                "function": "math.min({{Q1}}, {{Q2}}, {{Q3}})"
            }
        ],
        "uniques": true
    },
    "algorithm": {
        "name": "calculateOperation",
        "params": {
            "method": "equivLiteral"
        }
    }
}</v>
      </c>
      <c r="D74" s="184" t="str">
        <f t="shared" si="2"/>
        <v>#REF!</v>
      </c>
    </row>
    <row r="75" ht="15.75" customHeight="1">
      <c r="A75" s="184" t="str">
        <f>Seeds!AB69</f>
        <v>M4-NyO-2a-A-2</v>
      </c>
      <c r="B75" s="184" t="str">
        <f t="shared" si="15"/>
        <v>#REF!</v>
      </c>
      <c r="C75" s="184" t="str">
        <f>Seeds!AA69</f>
        <v>{
    "id": "M4-NyO-2a-A-2",
    "stimulus": "&lt;p&gt;Ana e seus amigos compraram um bilhete de loteria que foi sorteado na sexta-feira. Como cada um pagou um valor diferente para comprá-lo, eles decidem distribuir o prêmio com base no dinheiro que cada um colocou. Como esta Ana obteve {{Q3}} €, Pilar recebeu {{Q1}} € e Bea ganhou {{Q2}} € Ordene os montantes do maior para o menor, preenchendo as lacunas com o número de euros que cada um recebeu um.&lt;/p&gt;",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D75" s="184" t="str">
        <f t="shared" si="2"/>
        <v>#REF!</v>
      </c>
    </row>
    <row r="76" ht="15.75" customHeight="1">
      <c r="A76" s="184" t="str">
        <f>Seeds!AB70</f>
        <v>M4-NyO-2a-A-3</v>
      </c>
      <c r="B76" s="184" t="str">
        <f t="shared" si="15"/>
        <v>#REF!</v>
      </c>
      <c r="C76" s="184" t="str">
        <f>Seeds!AA70</f>
        <v>{
    "id": "M4-NyO-2a-A-3",
    "stimulus": "&lt;p&gt;Uma fábrica de eletrodomésticos recebeu um pedido de {{Q3}} parafusos, {{Q1}} porcas e {{Q2}} arruelas. Encomende as quantidades da maior para a menor de acordo com o número de unidades recebidas de cada tipo.&lt;/p&gt;",
    "template": "&lt;p style=\"text-align: center\"&gt;{{response}} &gt; {{response}} &gt; {{response}}&lt;/p&gt;",
    "hint": "&lt;p&gt;Se dois números tiverem o mesmo número de dígitos, compare-os um por um começando da esquerda. Se um tiver mais dígitos que o outro, então esse é o maior.&lt;/p&gt;",
    "feedback": "&lt;p&gt;Se dois números tiverem o mesmo número de dígitos, compare-os um por um começando da esquerda. Se um tiver mais dígitos que o outro, então esse é o maior.&lt;/p&gt;",
    "seed": {
        "parameters": [
            {
                "name": "Q1",
                "label": null,
                "min": 10000,
                "max": 9999999,
                "step": 1
            },
            {
                "name": "Q2",
                "label": null,
                "min": 10000,
                "max": 9999999,
                "step": 1
            },
            {
                "name": "Q3",
                "label": null,
                "min": 100000,
                "max": 9999999,
                "step": 1
            }
        ],
        "calculated": [
            {
                "name": "A1",
                "function": "math.max({{Q1}}, {{Q2}}, {{Q3}})"
            },
            {
                "name": "A2",
                "function": "{{Q1}}+{{Q2}}+{{Q3}}-math.max({{Q1}}, {{Q2}}, {{Q3}})-math.min({{Q1}}, {{Q2}}, {{Q3}})"
            },
            {
                "name": "A3",
                "function": "math.min({{Q1}}, {{Q2}}, {{Q3}})"
            }
        ],
        "uniques": true
    },
    "algorithm": {
        "name": "calculateOperation",
        "params": {
            "method": "equivLiteral"
        }
    }
}</v>
      </c>
      <c r="D76" s="184" t="str">
        <f t="shared" si="2"/>
        <v>#REF!</v>
      </c>
    </row>
    <row r="77" ht="15.75" customHeight="1">
      <c r="A77" s="184" t="str">
        <f t="shared" ref="A77:C77" si="16">#REF!</f>
        <v>#REF!</v>
      </c>
      <c r="B77" s="184" t="str">
        <f t="shared" si="16"/>
        <v>#REF!</v>
      </c>
      <c r="C77" s="184" t="str">
        <f t="shared" si="16"/>
        <v>#REF!</v>
      </c>
      <c r="D77" s="184" t="str">
        <f t="shared" si="2"/>
        <v>#REF!</v>
      </c>
    </row>
    <row r="78" ht="15.75" customHeight="1">
      <c r="A78" s="184" t="str">
        <f t="shared" ref="A78:C78" si="17">#REF!</f>
        <v>#REF!</v>
      </c>
      <c r="B78" s="184" t="str">
        <f t="shared" si="17"/>
        <v>#REF!</v>
      </c>
      <c r="C78" s="184" t="str">
        <f t="shared" si="17"/>
        <v>#REF!</v>
      </c>
      <c r="D78" s="184" t="str">
        <f t="shared" si="2"/>
        <v>#REF!</v>
      </c>
    </row>
    <row r="79" ht="15.75" customHeight="1">
      <c r="A79" s="184" t="str">
        <f t="shared" ref="A79:C79" si="18">#REF!</f>
        <v>#REF!</v>
      </c>
      <c r="B79" s="184" t="str">
        <f t="shared" si="18"/>
        <v>#REF!</v>
      </c>
      <c r="C79" s="184" t="str">
        <f t="shared" si="18"/>
        <v>#REF!</v>
      </c>
      <c r="D79" s="184" t="str">
        <f t="shared" si="2"/>
        <v>#REF!</v>
      </c>
    </row>
    <row r="80" ht="15.75" customHeight="1">
      <c r="A80" s="184" t="str">
        <f t="shared" ref="A80:C80" si="19">#REF!</f>
        <v>#REF!</v>
      </c>
      <c r="B80" s="184" t="str">
        <f t="shared" si="19"/>
        <v>#REF!</v>
      </c>
      <c r="C80" s="184" t="str">
        <f t="shared" si="19"/>
        <v>#REF!</v>
      </c>
      <c r="D80" s="184" t="str">
        <f t="shared" si="2"/>
        <v>#REF!</v>
      </c>
    </row>
    <row r="81" ht="15.75" customHeight="1">
      <c r="A81" s="184" t="str">
        <f t="shared" ref="A81:C81" si="20">#REF!</f>
        <v>#REF!</v>
      </c>
      <c r="B81" s="184" t="str">
        <f t="shared" si="20"/>
        <v>#REF!</v>
      </c>
      <c r="C81" s="184" t="str">
        <f t="shared" si="20"/>
        <v>#REF!</v>
      </c>
      <c r="D81" s="184" t="str">
        <f t="shared" si="2"/>
        <v>#REF!</v>
      </c>
    </row>
    <row r="82" ht="15.75" customHeight="1">
      <c r="A82" s="184" t="str">
        <f t="shared" ref="A82:C82" si="21">#REF!</f>
        <v>#REF!</v>
      </c>
      <c r="B82" s="184" t="str">
        <f t="shared" si="21"/>
        <v>#REF!</v>
      </c>
      <c r="C82" s="184" t="str">
        <f t="shared" si="21"/>
        <v>#REF!</v>
      </c>
      <c r="D82" s="184" t="str">
        <f t="shared" si="2"/>
        <v>#REF!</v>
      </c>
    </row>
    <row r="83" ht="15.75" customHeight="1">
      <c r="A83" s="184" t="str">
        <f t="shared" ref="A83:C83" si="22">#REF!</f>
        <v>#REF!</v>
      </c>
      <c r="B83" s="184" t="str">
        <f t="shared" si="22"/>
        <v>#REF!</v>
      </c>
      <c r="C83" s="184" t="str">
        <f t="shared" si="22"/>
        <v>#REF!</v>
      </c>
      <c r="D83" s="184" t="str">
        <f t="shared" si="2"/>
        <v>#REF!</v>
      </c>
    </row>
    <row r="84" ht="15.75" customHeight="1">
      <c r="A84" s="184" t="str">
        <f t="shared" ref="A84:C84" si="23">#REF!</f>
        <v>#REF!</v>
      </c>
      <c r="B84" s="184" t="str">
        <f t="shared" si="23"/>
        <v>#REF!</v>
      </c>
      <c r="C84" s="184" t="str">
        <f t="shared" si="23"/>
        <v>#REF!</v>
      </c>
      <c r="D84" s="184" t="str">
        <f t="shared" si="2"/>
        <v>#REF!</v>
      </c>
    </row>
    <row r="85" ht="15.75" customHeight="1">
      <c r="A85" s="184" t="str">
        <f>Seeds!AB71</f>
        <v>M4-NyO-3a-I-1</v>
      </c>
      <c r="B85" s="184" t="str">
        <f t="shared" ref="B85:B101" si="24">#REF!</f>
        <v>#REF!</v>
      </c>
      <c r="C85" s="184" t="str">
        <f>Seeds!AA71</f>
        <v>{"id":"M4-NyO-3a-I-1","stimulus":"&lt;p&gt;Coloque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direita.&lt;/p&gt;","algorithm":{"name":"numberline","params":{"min":1000,"divisions":25,"distance":10,"numbers":3,"frequency":5}}}</v>
      </c>
      <c r="D85" s="184" t="str">
        <f t="shared" si="2"/>
        <v>#REF!</v>
      </c>
    </row>
    <row r="86" ht="15.75" customHeight="1">
      <c r="A86" s="184" t="str">
        <f>Seeds!AB72</f>
        <v>M4-NyO-3a-I-2</v>
      </c>
      <c r="B86" s="184" t="str">
        <f t="shared" si="24"/>
        <v>#REF!</v>
      </c>
      <c r="C86" s="184" t="str">
        <f>Seeds!AA72</f>
        <v>{"id":"M4-NyO-3a-I-2","stimulus":"&lt;p&gt;Coloque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direita.&lt;/p&gt;","algorithm":{"name":"numberline","params":{"min":4000,"divisions":30,"distance":10,"numbers":3,"frequency":5}}}</v>
      </c>
      <c r="D86" s="184" t="str">
        <f t="shared" si="2"/>
        <v>#REF!</v>
      </c>
    </row>
    <row r="87" ht="15.75" customHeight="1">
      <c r="A87" s="184" t="str">
        <f>Seeds!AB73</f>
        <v>M4-NyO-3a-I-3</v>
      </c>
      <c r="B87" s="184" t="str">
        <f t="shared" si="24"/>
        <v>#REF!</v>
      </c>
      <c r="C87" s="184" t="str">
        <f>Seeds!AA73</f>
        <v>{"id":"M4-NyO-3a-I-3","stimulus":"&lt;p&gt;Coloque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direita.&lt;/p&gt;","algorithm":{"name":"numberline","params":{"min":10000,"divisions":25,"distance":10,"numbers":3,"frequency":10}}}</v>
      </c>
      <c r="D87" s="184" t="str">
        <f t="shared" si="2"/>
        <v>#REF!</v>
      </c>
    </row>
    <row r="88" ht="15.75" customHeight="1">
      <c r="A88" s="184" t="str">
        <f>Seeds!AB74</f>
        <v>M4-NyO-3a-I-4</v>
      </c>
      <c r="B88" s="184" t="str">
        <f t="shared" si="24"/>
        <v>#REF!</v>
      </c>
      <c r="C88" s="184" t="str">
        <f>Seeds!AA74</f>
        <v>{"id":"M4-NyO-3a-I-4","stimulus":"&lt;p&gt;Coloque estes números na reta numérica.&lt;/p&gt;","feedback":"&lt;p&gt;Na reta numérica, os números pequenos estão à esquerda e os maiores estão à direita.&lt;/p&gt;","hint":"&lt;p&gt;Na reta numérica, os números pequenos estão à esquerda e os maiores estão à direita.&lt;/p&gt;","algorithm":{"name":"numberline","params":{"min":50000,"divisions":20,"distance":50,"numbers":3,"frequency":10}}}</v>
      </c>
      <c r="D88" s="184" t="str">
        <f t="shared" si="2"/>
        <v>#REF!</v>
      </c>
    </row>
    <row r="89" ht="15.75" customHeight="1">
      <c r="A89" s="184" t="str">
        <f>Seeds!AB75</f>
        <v>M4-NyO-48a-I-1</v>
      </c>
      <c r="B89" s="184" t="str">
        <f t="shared" si="24"/>
        <v>#REF!</v>
      </c>
      <c r="C89" s="184" t="str">
        <f>Seeds!AA75</f>
        <v>{
    "id": "M4-NyO-48a-I-1",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70000,
            "divisions": 25,
            "distance": 10,
            "numbers": 3,
            "frequency": 5
        }
    }
}</v>
      </c>
      <c r="D89" s="184" t="str">
        <f t="shared" si="2"/>
        <v>#REF!</v>
      </c>
    </row>
    <row r="90" ht="15.75" customHeight="1">
      <c r="A90" s="184" t="str">
        <f>Seeds!AB76</f>
        <v>M4-NyO-48a-I-2</v>
      </c>
      <c r="B90" s="184" t="str">
        <f t="shared" si="24"/>
        <v>#REF!</v>
      </c>
      <c r="C90" s="184" t="str">
        <f>Seeds!AA76</f>
        <v>{
    "id": "M4-NyO-48a-I-2",
    "stimulus": "&lt;p&gt;Arraste os pontos para indicar esses números na reta numérica.&lt;/p&gt;",
    "feedback": "&lt;p&gt;Na reta numérica, os números menores ficam à esquerda e os números maiores, à direita.&lt;/p&gt;",
    "hint": "&lt;p&gt;Na reta numérica, os números menores ficam à esquerda e os números maiores, à direita.&lt;/p&gt;",
    "algorithm": {
        "name": "numberline",
        "params": {
            "min": 10000,
            "divisions": 25,
            "distance": 10,
            "numbers": 3,
            "frequency": 5
        }
    }
}</v>
      </c>
      <c r="D90" s="184" t="str">
        <f t="shared" si="2"/>
        <v>#REF!</v>
      </c>
    </row>
    <row r="91" ht="15.75" customHeight="1">
      <c r="A91" s="184" t="str">
        <f>Seeds!AB77</f>
        <v>M4-NyO-48a-I-3</v>
      </c>
      <c r="B91" s="184" t="str">
        <f t="shared" si="24"/>
        <v>#REF!</v>
      </c>
      <c r="C91" s="184" t="str">
        <f>Seeds!AA77</f>
        <v>{
    "id": "M4-NyO-48a-I-3",
    "stimulus": "&lt;p&gt;Arraste os pontos para indicar esses números na reta numérica.&lt;/p&gt;",
    "feedback": "&lt;p&gt;Na reta numérica, os números menores estão à esquerda e os números maiores à direita.&lt;/p&gt;",
    "hint": "&lt;p&gt;Na reta numérica, os números menores estão à esquerda e os números maiores à direita.&lt;/p&gt;",
    "algorithm": {
        "name": "numberline",
        "params": {
            "min": 200000,
            "divisions": 25,
            "distance": 100,
            "numbers": 3,
            "frequency": 5
        }
    }
}</v>
      </c>
      <c r="D91" s="184" t="str">
        <f t="shared" si="2"/>
        <v>#REF!</v>
      </c>
    </row>
    <row r="92" ht="15.75" customHeight="1">
      <c r="A92" s="184" t="str">
        <f>Seeds!AB78</f>
        <v>M4-NyO-4a-I-1</v>
      </c>
      <c r="B92" s="184" t="str">
        <f t="shared" si="24"/>
        <v>#REF!</v>
      </c>
      <c r="C92" s="184" t="str">
        <f>Seeds!AA78</f>
        <v>{
    "id": "M4-NyO-4a-I-1",
    "stimulus": "&lt;p&gt;Clique na centena mais próxima de {{T1}}.&lt;/p&gt;",
    "hint": "&lt;p&gt;Para aproximar um número às centenas, deve-se descobrir entre quais duas centenas ele está e escolher a mais próxima.&lt;/p&gt;",
    "feedback": "&lt;p&gt;Para aproximar o número {{T1}} às centenas, encontre entre quais duas centenas ele está. Neste caso, entre {{T2}} e {{T3}}.&lt;/p&gt;&lt;p&gt;Em seguida, verifique qual é a centena mais próxima. Como {{T1}} está a {{T4}} unidades de {{T2}} e a {{T5}} unidades de {{T3}}, a resposta é {{A1}}.&lt;/p&gt;",
    "seed": {
        "parameters": [
            {
                "name": "Q1",
                "label": null,
                "min": 300,
                "max": 990,
                "step": 10
            },
            {
                "name": "Q2",
                "label": null,
                "min": 1,
                "max": 9,
                "step": 1
            }
        ],
        "calculated": [
            {
                "name": "T1",
                "label": "{{function}}",
                "function": "{{Q1}}+{{Q2}}",
                "temp": true
            },
            {
                "name": "T2",
                "label": "{{function}}",
                "function": "math.floor({{T1}}/100)*100",
                "temp": true
            },
            {
                "name": "T3",
                "label": "{{function}}",
                "function": "math.ceil({{T1}}/100)*100",
                "temp": true
            },
            {
                "name": "T4",
                "label": "{{function}}",
                "function": "{{T1}}-{{T2}}",
                "temp": true
            },
            {
                "name": "T5",
                "label": "{{function}}",
                "function": "{{T3}}-{{T1}}",
                "temp": true
            },
            {
                "name": "A1",
                "label": "{{function}}",
                "function": "math.round({{T1}}/100)*100"
            },
            {
                "name": "A2",
                "label": "{{function}}",
                "function": "math.round({{T1}}/100)*100+100",
                "incorrect": true
            },
            {
                "name": "A3",
                "label": "{{function}}",
                "function": "math.round({{T1}}/100)*100-100",
                "incorrect": true
            },
            {
                "name": "A4",
                "label": "{{function}}",
                "function": "math.round({{T1}}/100)*100+200",
                "incorrect": true
            },
            {
                "name": "A5",
                "label": "{{function}}",
                "function": "math.round({{T1}}/100)*100-200",
                "incorrect": true
            }
        ],
        "uniques": true
    },
    "algorithm": {
        "name": "trueFalse",
        "template": "Multiple choice – standard",
        "params": {
            "countCorrect": 1,
            "countIncorrect": 2,
            "showCheckIcon": false,
            "columns": 3
        }
    }
}</v>
      </c>
      <c r="D92" s="184" t="str">
        <f t="shared" si="2"/>
        <v>#REF!</v>
      </c>
    </row>
    <row r="93" ht="15.75" customHeight="1">
      <c r="A93" s="184" t="str">
        <f>Seeds!AB79</f>
        <v>M4-NyO-4a-E-1</v>
      </c>
      <c r="B93" s="184" t="str">
        <f t="shared" si="24"/>
        <v>#REF!</v>
      </c>
      <c r="C93" s="184" t="str">
        <f>Seeds!AA79</f>
        <v>{"id":"M4-NyO-4a-E-1","stimulus":"&lt;p&gt;Escreva a centena mais próxima de {{T1}}.&lt;/p&gt;","template":"&lt;p&gt;A centena mais próxima de {{T1}} é {{response}}.&lt;/p&gt;","hint":"&lt;p&gt;Para aproximar um número às centenas, deve-se descobrir entre quais duas centenas ele está e escolher a mais próxima.&lt;/p&gt;","feedback":"&lt;p&gt;Para aproximar o número {{T1}} às centenas, encontre entre quais duas centenas ele está. Neste caso, entre {{T2}} e {{T3}}.&lt;/p&gt;&lt;p&gt;Em seguida, verifique qual é a centena mais próxima. Como {{T1}} está a {{T4}} unidades de {{T2}} e a {{T5}} unidades de {{T3}}, a resposta é {{A1}}.&lt;/p&gt;","seed":{"parameters":[{"name":"Q1","label":null,"min":100,"max":990,"step":10},{"name":"Q2","label":null,"min":1,"max":9,"step":1}],"calculated":[{"name":"T1","label":"{{function}}","function":"{{Q1}}+{{Q2}}","temp":true},{"name":"A1","label":"{{function}}","function":"math.round({{T1}}/100)*100"},{"name":"T2","label":"{{function}}","function":"math.floor({{T1}}/100)*100","temp":true},{"name":"T3","label":"{{function}}","function":"math.ceil({{T1}}/100)*100","temp":true},{"name":"T4","label":"{{function}}","function":"{{T1}}-{{T2}}","temp":true},{"name":"T5","label":"{{function}}","function":"{{T3}}-{{T1}}","temp":true}],"uniques":true},"algorithm":{"name":"calculateOperation","params":{"method":"equivLiteral","keyboard":"NUMERICAL"}}}</v>
      </c>
      <c r="D93" s="184" t="str">
        <f t="shared" si="2"/>
        <v>#REF!</v>
      </c>
    </row>
    <row r="94" ht="15.75" customHeight="1">
      <c r="A94" s="184" t="str">
        <f>Seeds!AB80</f>
        <v>M4-NyO-4a-A-1</v>
      </c>
      <c r="B94" s="184" t="str">
        <f t="shared" si="24"/>
        <v>#REF!</v>
      </c>
      <c r="C94" s="184" t="str">
        <f>Seeds!AA80</f>
        <v>{"id":"M4-NyO-4a-A-1","seed":{"parameters":[{"name":"Q1","label":null,"min":100,"max":990,"step":10},{"name":"Q2","label":null,"min":1,"max":9,"step":1}],"uniques":true},"scaffolding":[{"id":"step-0","stimulus":"&lt;p&gt;Uma escola recebeu {{T1}} tablets para distribuir entre alunos do ensino fundamental e médio.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quantos tablets a escola recebeu?&lt;/p&gt;","template":"&lt;p&gt;A escola recebeu {{response}} tablets.&lt;/p&gt;","seed":{"calculated":[{"name":"A2","function":"{{Q1}}+{{Q2}}"}]},"algorithm":{"name":"calculateOperation","params":{"method":"equivLiteral","keyboard":"NUMERICAL"}}},{"id":"step-2","stimulus":"&lt;p&gt;O que pede o enunciado?&lt;/p&gt;","seed":{"calculated":[{"name":"1-A1","label":"&lt;p&gt;Aproximar o número de tablets para as dezenas.&lt;/p&gt;","incorrect":true},{"name":"1-A2","label":"&lt;p&gt;Aproximar o número de tablets para as centenas.&lt;/p&gt;"},{"name":"1-A3","label":"&lt;p&gt;Aproximar o número de tablets para as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das {{T1}} tablets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D94" s="184" t="str">
        <f t="shared" si="2"/>
        <v>#REF!</v>
      </c>
    </row>
    <row r="95" ht="15.75" customHeight="1">
      <c r="A95" s="184" t="str">
        <f>Seeds!AB81</f>
        <v>M4-NyO-4a-A-2</v>
      </c>
      <c r="B95" s="184" t="str">
        <f t="shared" si="24"/>
        <v>#REF!</v>
      </c>
      <c r="C95" s="184" t="str">
        <f>Seeds!AA81</f>
        <v>{"id":"M4-NyO-4a-A-2","seed":{"parameters":[{"name":"Q1","label":null,"min":100,"max":990,"step":10},{"name":"Q2","label":null,"min":1,"max":9,"step":1}],"uniques":true},"scaffolding":[{"id":"step-0","stimulus":"&lt;p&gt;Um vídeo alcançou {{T1}} visualizações em uma hora.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visualizações o vídeo alcançou?&lt;/p&gt;","template":"&lt;p&gt;O vídeo obteve {{response}} visualizações.&lt;/p&gt;","seed":{"calculated":[{"name":"A2","function":"{{Q1}}+{{Q2}}"}]},"algorithm":{"name":"calculateOperation","params":{"method":"equivLiteral","keyboard":"NUMERICAL"}}},{"id":"step-2","stimulus":"&lt;p&gt;O que pede o enunciado?&lt;/p&gt;","seed":{"calculated":[{"name":"1-A1","label":"&lt;p&gt;Aproximar o número de visualizações às dezenas.&lt;/p&gt;","incorrect":true},{"name":"1-A2","label":"&lt;p&gt;Aproximar o número de visualizações às centenas.&lt;/p&gt;"},{"name":"1-A3","label":"&lt;p&gt;Aproximar o número de visualizações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texto a seguir.&lt;/p&gt;","template":"&lt;p&gt;A centena mais próxima das {{T1}} visualizações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D95" s="184" t="str">
        <f t="shared" si="2"/>
        <v>#REF!</v>
      </c>
    </row>
    <row r="96" ht="15.75" customHeight="1">
      <c r="A96" s="184" t="str">
        <f>Seeds!AB82</f>
        <v>M4-NyO-4a-A-3</v>
      </c>
      <c r="B96" s="184" t="str">
        <f t="shared" si="24"/>
        <v>#REF!</v>
      </c>
      <c r="C96" s="184" t="str">
        <f>Seeds!AA82</f>
        <v>{"id":"M4-NyO-4a-A-3","seed":{"parameters":[{"name":"Q1","label":null,"min":100,"max":990,"step":10},{"name":"Q2","label":null,"min":1,"max":9,"step":1}],"uniques":true},"scaffolding":[{"id":"step-0","stimulus":"&lt;p&gt;A um concerto, compareceram {{T1}} expectadores. Arredonde este número para as centenas.&lt;/p&gt;","template":"&lt;p&gt;A centena mais próxima é {{response}}.&lt;/p&gt;","seed":{"parameters":[],"calculated":[{"name":"A1","function":"math.round({{T1}}/100)*100"},{"name":"T1","function":"{{Q1}}+{{Q2}}","temp":true}]},"algorithm":{"name":"calculateOperation","params":{"method":"equivLiteral","keyboard":"NUMERICAL"}}},{"id":"step-1","stimulus":"&lt;p&gt;Sem aproximar, quantas pessoas assistiram ao concerto?&lt;/p&gt;","template":"&lt;p&gt;{{response}} pessoas.&lt;/p&gt;","seed":{"calculated":[{"name":"A2","function":"{{Q1}}+{{Q2}}"}]},"algorithm":{"name":"calculateOperation","params":{"method":"equivLiteral","keyboard":"NUMERICAL"}}},{"id":"step-2","stimulus":"&lt;p&gt;O que pede o enunciado?&lt;/p&gt;","seed":{"calculated":[{"name":"1-A1","label":"&lt;p&gt;Aproximar o número de expectadores do concerto às dezenas.&lt;/p&gt;","incorrect":true},{"name":"1-A2","label":"&lt;p&gt;Aproximar o número de expectadores do concerto às centenas.&lt;/p&gt;"},{"name":"1-A3","label":"&lt;p&gt;Aproximar o número de expectadores do concerto às unidades de milhar.&lt;/p&gt;","incorrect":true}]},"algorithm":{"name":"trueFalse","template":"Multiple choice – standard"}},{"id":"step-3","stimulus":"&lt;p&gt;Complete o seguinte texto.&lt;/p&gt;","template":"&lt;p&gt;Para aproximar um número às centenas, deve-se encontrar entre quais duas {{response}} ele se encontra e escolher {{response}}.&lt;/p&gt;","seed":{"calculated":[{"name":"2-A1","label":"centenas","group":"1"},{"name":"2-A2","label":"dezenas","group":"1","incorrect":true},{"name":"2-A3","label":"unidades de milhar","group":"1","incorrect":true},{"name":"2-A4","label":"a mais próxima","group":"2"},{"name":"2-A5","label":"a mais distante","group":"2","incorrect":true}]},"algorithm":{"name":"groupResponses","template":"Cloze with drop down"}},{"id":"step-4","stimulus":"&lt;p&gt;{{T1}} está entre {{T2}} e {{T3}}. Quantas unidades separam o {{T1}}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keyboard":"NUMERICAL"}}},{"id":"step-5","stimulus":"&lt;p&gt;Sabendo que {{T1}} está a {{T4}} unidades de {{T2}} e a {{T5}} unidades de {{T3}}, complete o seguinte texto.&lt;/p&gt;","template":"&lt;p&gt;A centena mais próxima dos {{T1}} expectadores presentes no concerto é {{response}}.&lt;/p&gt;","seed":{"calculated":[{"name":"T1","function":"{{Q1}}+{{Q2}}","temp":true},{"name":"4-A1","label":"{{function}}","function":"math.round({{T1}}/100)*100"},{"name":"T2","function":"math.floor({{T1}}/100)*100","temp":true},{"name":"T3","function":"math.ceil({{T1}}/100)*100","temp":true},{"name":"T4","function":"{{T1}}-{{T2}}","temp":true},{"name":"T5","function":"{{T3}}-{{T1}}","temp":true}]},"algorithm":{"name":"calculateOperation","params":{"method":"equivLiteral","decimalPlaces":2,"keyboard":"NUMERICAL"}}}]}</v>
      </c>
      <c r="D96" s="184" t="str">
        <f t="shared" si="2"/>
        <v>#REF!</v>
      </c>
    </row>
    <row r="97" ht="15.75" customHeight="1">
      <c r="A97" s="184" t="str">
        <f>Seeds!AB83</f>
        <v>M4-NyO-4b-I-1</v>
      </c>
      <c r="B97" s="184" t="str">
        <f t="shared" si="24"/>
        <v>#REF!</v>
      </c>
      <c r="C97" s="184" t="str">
        <f>Seeds!AA83</f>
        <v>{
    "id": "M4-NyO-4b-I-1",
    "stimulus": "&lt;p&gt;Clique na dezena mais próxima do número {{T1}}.&lt;/p&gt;",
    "hint": "&lt;p&gt;Para aproximar um número às dezenas, deve-se descobrir entre quais duas dezenas ele está e escolher a mais próxima.&lt;/p&gt;",
    "feedback": "&lt;p&gt;Para aproximar o número {{T1}} às dezenas, primeiro encontra-se entre quais duas dezenas ele está, ou seja, entre {{T2}} e {{T3}}.&lt;/p&gt;&lt;p&gt;Depois, verifica-se qual é a dezena mais próxima. Como {{T1}} está a {{T4}} unidades de {{T2}} e a {{T5}} unidades de {{T3}}, a resposta é {{A1}}.&lt;/p&gt;",
    "seed": {
        "parameters": [
            {
                "name": "Q1",
                "label": null,
                "min": 20,
                "max": 90,
                "step": 1
            },
            {
                "name": "Q2",
                "label": null,
                "list": [
                    1,
                    2,
                    3,
                    4,
                    6,
                    7,
                    8,
                    9
                ]
            }
        ],
        "calculated": [
            {
                "name": "T1",
                "label": "{{function}}",
                "function": "{{Q1}}*10+{{Q2}} ",
                "temp": true
            },
            {
                "name": "T2",
                "label": "{{function}}",
                "function": "math.floor({{T1}}/10)*10",
                "temp": true
            },
            {
                "name": "T3",
                "label": "{{function}}",
                "function": "math.ceil({{T1}}/10)*10",
                "temp": true
            },
            {
                "name": "T4",
                "label": "{{function}}",
                "function": "{{T1}}-{{T2}}",
                "temp": true
            },
            {
                "name": "T5",
                "label": "{{function}}",
                "function": "{{T3}}-{{T1}}",
                "temp": true
            },
            {
                "name": "A1",
                "label": "{{function}}",
                "function": "math.round({{T1}}/10)*10"
            },
            {
                "name": "A2",
                "label": "{{function}}",
                "function": "math.round({{T1}}/10)*10+10",
                "incorrect": true
            },
            {
                "name": "A3",
                "label": "{{function}}",
                "function": "math.round({{T1}}/10)*10-10",
                "incorrect": true
            },
            {
                "name": "A4",
                "label": "{{function}}",
                "function": "math.round({{T1}}/10)*10-20",
                "incorrect": true
            },
            {
                "name": "A5",
                "label": "{{function}}",
                "function": "math.round({{T1}}/10)*10+20",
                "incorrect": true
            }
        ],
        "uniques": true
    },
    "algorithm": {
        "name": "trueFalse",
        "template": "Multiple choice – standard",
        "params": {
            "countCorrect": 1,
            "countIncorrect": 2,
            "showCheckIcon": false,
            "columns": 3
        }
    }
}</v>
      </c>
      <c r="D97" s="184" t="str">
        <f t="shared" si="2"/>
        <v>#REF!</v>
      </c>
    </row>
    <row r="98" ht="15.75" customHeight="1">
      <c r="A98" s="184" t="str">
        <f>Seeds!AB84</f>
        <v>M4-NyO-4b-E-1</v>
      </c>
      <c r="B98" s="184" t="str">
        <f t="shared" si="24"/>
        <v>#REF!</v>
      </c>
      <c r="C98" s="184" t="str">
        <f>Seeds!AA84</f>
        <v>{"id":"M4-NyO-4b-E-1","stimulus":"&lt;p&gt;Escreva a dezena mais próxima do número {{T1}}.&lt;/p&gt;","template":"&lt;p&gt;A dezena mais próxima a {{T1}} é {{response}}.&lt;/p&gt;","hint":"&lt;p&gt;Para aproximar um número às dezenas, deve-se descobrir entre quais duas dezenas ele está e escolher a mais próxima.&lt;/p&gt;","feedback":"&lt;p&gt;Para aproximar o número {{T1}} às dezenas, primeiro encontra-se entre quais duas dezenas ele está, ou seja, entre {{T2}} e {{T3}}.&lt;/p&gt;&lt;p&gt;Depois, verifica-se qual é a dezena mais próxima. Como {{T1}} está a {{T4}} unidades de {{T2}} e a {{T5}} unidades de {{T3}}, a resposta é {{A1}}.&lt;/p&gt;","seed":{"parameters":[{"name":"Q1","label":null,"min":10,"max":90,"step":1},{"name":"Q2","label":null,"list":[2,3,4,6,7,8]}],"calculated":[{"name":"T1","label":"{{function}}","function":"{{Q1}}*10+{{Q2}}","temp":true},{"name":"A1","label":"{{function}}","function":"math.round({{T1}}/10)*10"},{"name":"T2","label":"{{function}}","function":"math.floor({{T1}}/10)*10","temp":true},{"name":"T3","label":"{{function}}","function":"math.ceil({{T1}}/10)*10","temp":true},{"name":"T4","label":"{{function}}","function":"{{T1}}-{{T2}}","temp":true},{"name":"T5","label":"{{function}}","function":"{{T3}}-{{T1}}","temp":true}],"uniques":true},"algorithm":{"name":"calculateOperation","params":{"method":"equivLiteral","keyboard":"NUMERICAL"}}}</v>
      </c>
      <c r="D98" s="184" t="str">
        <f t="shared" si="2"/>
        <v>#REF!</v>
      </c>
    </row>
    <row r="99" ht="15.75" customHeight="1">
      <c r="A99" s="184" t="str">
        <f>Seeds!AB85</f>
        <v>M4-NyO-4b-A-1</v>
      </c>
      <c r="B99" s="184" t="str">
        <f t="shared" si="24"/>
        <v>#REF!</v>
      </c>
      <c r="C99" s="184" t="str">
        <f>Seeds!AA85</f>
        <v>{"id":"M4-NyO-4b-A-1","seed":{"parameters":[{"name":"Q1","label":null,"min":10,"max":50,"step":1},{"name":"Q2","label":null,"list":[2,3,4,6,7,8]}],"uniques":true},"scaffolding":[{"id":"step-0","stimulus":"&lt;p&gt;Mariana e sua família passaram o fim de semana em uma praia que fica a &lt;span class=\"no-break\"&gt;{{T1}} km&lt;/span&gt; da cidade em que eles moram. Arredonde esta distância para as dezenas.&lt;/p&gt;","template":"&lt;p&gt;A dezena mais próxima é {{response}}.&lt;/p&gt;","seed":{"parameters":[],"calculated":[{"name":"A1","function":"math.round({{T1}}/10)*10"},{"name":"T1","function":"{{Q1}}*10+{{Q2}}","temp":true}]},"algorithm":{"name":"calculateOperation","params":{"method":"equivLiteral","keyboard":"NUMERICAL"}}},{"id":"step-1","stimulus":"&lt;p&gt;Sem aproximar, a que distância fica a praia?&lt;/p&gt;","template":"&lt;p&gt;A praia está a {{response}} km.&lt;/p&gt;","seed":{"calculated":[{"name":"A2","function":"{{Q1}}*10+{{Q2}}"}]},"algorithm":{"name":"calculateOperation","params":{"method":"equivLiteral","keyboard":"NUMERICAL"}}},{"id":"step-2","stimulus":"&lt;p&gt;O que pede o enunciado?&lt;/p&gt;","seed":{"calculated":[{"name":"1-A1","label":"&lt;p&gt;Aproximar a distância para as dezenas.&lt;/p&gt;"},{"name":"1-A2","label":"&lt;p&gt;Aproximar a distância para as centenas.&lt;/p&gt;","incorrect":true},{"name":"1-A3","label":"&lt;p&gt;Aproximar a distância para as unidades de milhar.&lt;/p&gt;","incorrect":true}]},"algorithm":{"name":"trueFalse","template":"Multiple choice – standard"}},{"id":"step-3","stimulus":"&lt;p&gt;Complete o seguinte texto.&lt;/p&gt;","template":"&lt;p&gt;Para aproximar um número às dezenas, deve-se descobrir entre quais duas {{response}} ele se encontra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km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D99" s="184" t="str">
        <f t="shared" si="2"/>
        <v>#REF!</v>
      </c>
    </row>
    <row r="100" ht="15.75" customHeight="1">
      <c r="A100" s="184" t="str">
        <f>Seeds!AB86</f>
        <v>M4-NyO-4b-A-2</v>
      </c>
      <c r="B100" s="184" t="str">
        <f t="shared" si="24"/>
        <v>#REF!</v>
      </c>
      <c r="C100" s="184" t="str">
        <f>Seeds!AA86</f>
        <v>{"id":"M4-NyO-4b-A-2","seed":{"parameters":[{"name":"Q1","label":null,"min":10,"max":90,"step":1},{"name":"Q2","label":null,"list":[2,3,4,6,7,8]}],"uniques":true},"scaffolding":[{"id":"step-0","stimulus":"&lt;p&gt;Em um concurso de fantasias, Ana recebeu {{T1}} votos.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quantos votos Ana recebeu?&lt;/p&gt;","template":"&lt;p&gt;Ela recebeu {{response}} votos.&lt;/p&gt;","seed":{"calculated":[{"name":"A2","function":"{{Q1}}*10+{{Q2}}"}]},"algorithm":{"name":"calculateOperation","params":{"method":"equivLiteral","keyboard":"NUMERICAL"}}},{"id":"step-2","stimulus":"&lt;p&gt;O que pede o enunciado?&lt;/p&gt;","seed":{"calculated":[{"name":"1-A1","label":"&lt;p&gt;Aproximar o número de votos para as dezenas.&lt;/p&gt;"},{"name":"1-A2","label":"&lt;p&gt;Aproximar o número de votos para as centenas.&lt;/p&gt;","incorrect":true},{"name":"1-A3","label":"&lt;p&gt;Aproximar o número de votos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texto a seguir.&lt;/p&gt;","template":"&lt;p&gt;A dezena mais próxima dos {{T1}} votos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D100" s="184" t="str">
        <f t="shared" si="2"/>
        <v>#REF!</v>
      </c>
    </row>
    <row r="101" ht="15.75" customHeight="1">
      <c r="A101" s="184" t="str">
        <f>Seeds!AB87</f>
        <v>M4-NyO-4b-A-3</v>
      </c>
      <c r="B101" s="184" t="str">
        <f t="shared" si="24"/>
        <v>#REF!</v>
      </c>
      <c r="C101" s="184" t="str">
        <f>Seeds!AA87</f>
        <v>{"id":"M4-NyO-4b-A-3","seed":{"parameters":[{"name":"Q1","label":null,"min":10,"max":90,"step":1},{"name":"Q2","label":null,"list":[2,3,4,6,7,8]}],"uniques":true},"scaffolding":[{"id":"step-0","stimulus":"&lt;p&gt;Uma partida de tênis foi assistida por {{T1}} pessoas. Arredonde esse valor para as dezenas.&lt;/p&gt;","template":"&lt;p&gt;A dezena mais próxima é {{response}}.&lt;/p&gt;","seed":{"parameters":[],"calculated":[{"name":"A1","function":"math.round({{T1}}/10)*10"},{"name":"T1","function":"{{Q1}}*10+{{Q2}}","temp":true}]},"algorithm":{"name":"calculateOperation","params":{"method":"equivLiteral","keyboard":"NUMERICAL"}}},{"id":"step-1","stimulus":"&lt;p&gt;Sem aproximar, quantas pessoas assistiram à partida de tênis?&lt;/p&gt;","template":"&lt;p&gt;O público da partida foi de {{response}} expectadores.&lt;/p&gt;","seed":{"calculated":[{"name":"A2","function":"{{Q1}}*10+{{Q2}}"}]},"algorithm":{"name":"calculateOperation","params":{"method":"equivLiteral","keyboard":"NUMERICAL"}}},{"id":"step-2","stimulus":"&lt;p&gt;O que pede o enunciado?&lt;/p&gt;","seed":{"calculated":[{"name":"1-A1","label":"&lt;p&gt;Aproximar o número de expectadores para as dezenas.&lt;/p&gt;"},{"name":"1-A2","label":"&lt;p&gt;Aproximar o número de expectadores para as centenas.&lt;/p&gt;","incorrect":true},{"name":"1-A3","label":"&lt;p&gt;Aproximar o número de expectadores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{{response}}.&lt;/p&gt;","seed":{"calculated":[{"name":"2-A1","label":"centenas","group":"1","incorrect":true},{"name":"2-A2","label":"dezenas","group":"1"},{"name":"2-A3","label":"unidades de milhar","group":"1","incorrect":true},{"name":"2-A4","label":"a mais próxima","group":"2"},{"name":"2-A5","label":"a mais distante","group":"2","incorrect":true}]},"algorithm":{"name":"groupResponses","template":"Cloze with drop down"}},{"id":"step-4","stimulus":"&lt;p&gt;{{T1}} está entre {{T2}} e {{T3}}. Quantas unidades separam o {{T1}} de cada dezena?&lt;/p&gt;","template":"&lt;p&gt;{{T1}}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endo que {{T1}} está a {{T4}} unidades de {{T2}} e a {{T5}} unidades de {{T3}}, complete o seguinte texto.&lt;/p&gt;","template":"&lt;p&gt;A dezena mais próxima dos {{T1}} expectadores da partida é {{response}}.&lt;/p&gt;","seed":{"calculated":[{"name":"T1","function":"{{Q1}}*10+{{Q2}}","temp":true},{"name":"4-A1","label":"{{function}}","function":"math.round({{T1}}/10)*10"},{"name":"T2","function":"math.floor({{T1}}/10)*10","temp":true},{"name":"T3","function":"math.ceil({{T1}}/10)*10","temp":true},{"name":"T4","function":"{{T1}}-{{T2}}","temp":true},{"name":"T5","function":"{{T3}}-{{T1}}","temp":true}]},"algorithm":{"name":"calculateOperation","params":{"method":"equivLiteral","keyboard":"NUMERICAL"}}}]}</v>
      </c>
      <c r="D101" s="184" t="str">
        <f t="shared" si="2"/>
        <v>#REF!</v>
      </c>
    </row>
    <row r="102" ht="15.75" customHeight="1">
      <c r="A102" s="184" t="str">
        <f t="shared" ref="A102:C102" si="25">#REF!</f>
        <v>#REF!</v>
      </c>
      <c r="B102" s="184" t="str">
        <f t="shared" si="25"/>
        <v>#REF!</v>
      </c>
      <c r="C102" s="184" t="str">
        <f t="shared" si="25"/>
        <v>#REF!</v>
      </c>
      <c r="D102" s="184" t="str">
        <f t="shared" si="2"/>
        <v>#REF!</v>
      </c>
    </row>
    <row r="103" ht="15.75" customHeight="1">
      <c r="A103" s="184" t="str">
        <f t="shared" ref="A103:C103" si="26">#REF!</f>
        <v>#REF!</v>
      </c>
      <c r="B103" s="184" t="str">
        <f t="shared" si="26"/>
        <v>#REF!</v>
      </c>
      <c r="C103" s="184" t="str">
        <f t="shared" si="26"/>
        <v>#REF!</v>
      </c>
      <c r="D103" s="184" t="str">
        <f t="shared" si="2"/>
        <v>#REF!</v>
      </c>
    </row>
    <row r="104" ht="15.75" customHeight="1">
      <c r="A104" s="184" t="str">
        <f t="shared" ref="A104:C104" si="27">#REF!</f>
        <v>#REF!</v>
      </c>
      <c r="B104" s="184" t="str">
        <f t="shared" si="27"/>
        <v>#REF!</v>
      </c>
      <c r="C104" s="184" t="str">
        <f t="shared" si="27"/>
        <v>#REF!</v>
      </c>
      <c r="D104" s="184" t="str">
        <f t="shared" si="2"/>
        <v>#REF!</v>
      </c>
    </row>
    <row r="105" ht="15.75" customHeight="1">
      <c r="A105" s="184" t="str">
        <f t="shared" ref="A105:C105" si="28">#REF!</f>
        <v>#REF!</v>
      </c>
      <c r="B105" s="184" t="str">
        <f t="shared" si="28"/>
        <v>#REF!</v>
      </c>
      <c r="C105" s="184" t="str">
        <f t="shared" si="28"/>
        <v>#REF!</v>
      </c>
      <c r="D105" s="184" t="str">
        <f t="shared" si="2"/>
        <v>#REF!</v>
      </c>
    </row>
    <row r="106" ht="15.75" customHeight="1">
      <c r="A106" s="184" t="str">
        <f t="shared" ref="A106:C106" si="29">#REF!</f>
        <v>#REF!</v>
      </c>
      <c r="B106" s="184" t="str">
        <f t="shared" si="29"/>
        <v>#REF!</v>
      </c>
      <c r="C106" s="184" t="str">
        <f t="shared" si="29"/>
        <v>#REF!</v>
      </c>
      <c r="D106" s="184" t="str">
        <f t="shared" si="2"/>
        <v>#REF!</v>
      </c>
    </row>
    <row r="107" ht="15.75" customHeight="1">
      <c r="A107" s="184" t="str">
        <f t="shared" ref="A107:C107" si="30">#REF!</f>
        <v>#REF!</v>
      </c>
      <c r="B107" s="184" t="str">
        <f t="shared" si="30"/>
        <v>#REF!</v>
      </c>
      <c r="C107" s="184" t="str">
        <f t="shared" si="30"/>
        <v>#REF!</v>
      </c>
      <c r="D107" s="184" t="str">
        <f t="shared" si="2"/>
        <v>#REF!</v>
      </c>
    </row>
    <row r="108" ht="15.75" customHeight="1">
      <c r="A108" s="184" t="str">
        <f t="shared" ref="A108:C108" si="31">#REF!</f>
        <v>#REF!</v>
      </c>
      <c r="B108" s="184" t="str">
        <f t="shared" si="31"/>
        <v>#REF!</v>
      </c>
      <c r="C108" s="184" t="str">
        <f t="shared" si="31"/>
        <v>#REF!</v>
      </c>
      <c r="D108" s="184" t="str">
        <f t="shared" si="2"/>
        <v>#REF!</v>
      </c>
    </row>
    <row r="109" ht="15.75" customHeight="1">
      <c r="A109" s="184" t="str">
        <f t="shared" ref="A109:C109" si="32">#REF!</f>
        <v>#REF!</v>
      </c>
      <c r="B109" s="184" t="str">
        <f t="shared" si="32"/>
        <v>#REF!</v>
      </c>
      <c r="C109" s="184" t="str">
        <f t="shared" si="32"/>
        <v>#REF!</v>
      </c>
      <c r="D109" s="184" t="str">
        <f t="shared" si="2"/>
        <v>#REF!</v>
      </c>
    </row>
    <row r="110" ht="15.75" customHeight="1">
      <c r="A110" s="184" t="str">
        <f t="shared" ref="A110:C110" si="33">#REF!</f>
        <v>#REF!</v>
      </c>
      <c r="B110" s="184" t="str">
        <f t="shared" si="33"/>
        <v>#REF!</v>
      </c>
      <c r="C110" s="184" t="str">
        <f t="shared" si="33"/>
        <v>#REF!</v>
      </c>
      <c r="D110" s="184" t="str">
        <f t="shared" si="2"/>
        <v>#REF!</v>
      </c>
    </row>
    <row r="111" ht="15.75" customHeight="1">
      <c r="A111" s="184" t="str">
        <f t="shared" ref="A111:C111" si="34">#REF!</f>
        <v>#REF!</v>
      </c>
      <c r="B111" s="184" t="str">
        <f t="shared" si="34"/>
        <v>#REF!</v>
      </c>
      <c r="C111" s="184" t="str">
        <f t="shared" si="34"/>
        <v>#REF!</v>
      </c>
      <c r="D111" s="184" t="str">
        <f t="shared" si="2"/>
        <v>#REF!</v>
      </c>
    </row>
    <row r="112" ht="15.75" customHeight="1">
      <c r="A112" s="184" t="str">
        <f t="shared" ref="A112:C112" si="35">#REF!</f>
        <v>#REF!</v>
      </c>
      <c r="B112" s="184" t="str">
        <f t="shared" si="35"/>
        <v>#REF!</v>
      </c>
      <c r="C112" s="184" t="str">
        <f t="shared" si="35"/>
        <v>#REF!</v>
      </c>
      <c r="D112" s="184" t="str">
        <f t="shared" si="2"/>
        <v>#REF!</v>
      </c>
    </row>
    <row r="113" ht="15.75" customHeight="1">
      <c r="A113" s="184" t="str">
        <f>Seeds!AB88</f>
        <v>M4-NyO-6a-I-1</v>
      </c>
      <c r="B113" s="184" t="str">
        <f t="shared" ref="B113:B142" si="36">#REF!</f>
        <v>#REF!</v>
      </c>
      <c r="C113" s="184" t="str">
        <f>Seeds!AA88</f>
        <v>{
    "id": "M4-NyO-6a-I-1",
    "stimulus": "&lt;p&gt;Selecione o resultado da seguinte adição.&lt;/p&gt;&lt;p style=\"text-align: center\"&gt;{{Q1}} + {{Q2}}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
    "feedback": "&lt;p&gt;O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
    "seed": {
        "parameters": [
            {
                "name": "Q1",
                "label": null,
                "min": 100,
                "max": 999,
                "step": 1
            },
            {
                "name": "Q2",
                "label": null,
                "min": 100,
                "max": 999,
                "step": 1
            },
            {
                "name": "Q3",
                "label": null,
                "min": 10,
                "max": 90,
                "step": 10
            },
            {
                "name": "Q4",
                "label": null,
                "min": 10,
                "max": 90,
                "step": 10
            },
            {
                "name": "Q5",
                "label": null,
                "min": 10,
                "max": 90,
                "step": 10
            },
            {
                "name": "Q6",
                "label": null,
                "min": 10,
                "max": 90,
                "step": 10
            }
        ],
        "calculated": [
            {
                "name": "T1",
                "label": "{{function}}",
                "function": "{{Q1}}+{{Q2}}-math.floor({{Q1}}/10+{{Q2}}/10)*10",
                "temp": true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D113" s="184" t="str">
        <f t="shared" si="2"/>
        <v>#REF!</v>
      </c>
    </row>
    <row r="114" ht="15.75" customHeight="1">
      <c r="A114" s="184" t="str">
        <f>Seeds!AB89</f>
        <v>M4-NyO-6a-E-1</v>
      </c>
      <c r="B114" s="184" t="str">
        <f t="shared" si="36"/>
        <v>#REF!</v>
      </c>
      <c r="C114" s="184" t="str">
        <f>Seeds!AA89</f>
        <v>{"id":"M4-NyO-6a-E-1","stimulus":"&lt;p&gt;Calcule a seguinte adição.&lt;/p&gt;","template":"&lt;p style=\"text-align: center\"&gt;{{Q1}} + {{Q2}}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resultado da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D114" s="184" t="str">
        <f t="shared" si="2"/>
        <v>#REF!</v>
      </c>
    </row>
    <row r="115" ht="15.75" customHeight="1">
      <c r="A115" s="184" t="str">
        <f>Seeds!AB90</f>
        <v>M4-NyO-6a-A-1</v>
      </c>
      <c r="B115" s="184" t="str">
        <f t="shared" si="36"/>
        <v>#REF!</v>
      </c>
      <c r="C115" s="184" t="str">
        <f>Seeds!AA90</f>
        <v>{"id":"M4-NyO-6a-A-1","stimulus":"&lt;p&gt;Um navio com destino ao porto de Santos estava com {{Q1}} latas de sopa para seus marinheiros. Como essa quantidade não era suficiente para a viagem, foram adquiridas mais {{Q2}} latas. Com quantas latas de sopa o navio ficou ao todo?&lt;/p&gt;","template":"&lt;p&gt;O navio ficou com {{response}} latas de sopa.&lt;/p&gt;","hint":"&lt;div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total de latas de sopa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D115" s="184" t="str">
        <f t="shared" si="2"/>
        <v>#REF!</v>
      </c>
    </row>
    <row r="116" ht="15.75" customHeight="1">
      <c r="A116" s="184" t="str">
        <f>Seeds!AB91</f>
        <v>M4-NyO-6a-A-2</v>
      </c>
      <c r="B116" s="184" t="str">
        <f t="shared" si="36"/>
        <v>#REF!</v>
      </c>
      <c r="C116" s="184" t="str">
        <f>Seeds!AA91</f>
        <v>{"id":"M4-NyO-6a-A-2","stimulus":"&lt;p&gt;No sábado {{Q1}} pessoas visitaram o Museu de Ciências Naturais, enquanto no domingo, o número de visitantes foi de {{Q2}} visitantes. Quantas pessoas visitaram o museu no fim de semana?&lt;/p&gt;","template":"&lt;p&gt;O museu recebeu {{response}} visitantes.&lt;/p&gt;","hint":"&lt;div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8%;\"&gt;{{Q1}}&lt;/span&gt;&lt;/div&gt;&lt;/div&gt;&lt;/div&gt;","feedback":"&lt;p&gt;O número de visitantes durante o fim de semana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100,"max":999,"step":1},{"name":"Q2","label":null,"min":100,"max":999,"step":1}],"calculated":[{"name":"T1","label":"{{function}}","function":"{{Q1}}+{{Q2}}-math.floor({{Q1}}/10+{{Q2}}/10)*10","temp":true},{"name":"A1","label":"{{function}}","function":"{{Q1}}+{{Q2}}"}],"uniques":true},"algorithm":{"name":"calculateOperation","params":{"method":"equivLiteral","keyboard":"NUMERICAL"}}}</v>
      </c>
      <c r="D116" s="184" t="str">
        <f t="shared" si="2"/>
        <v>#REF!</v>
      </c>
    </row>
    <row r="117" ht="15.75" customHeight="1">
      <c r="A117" s="184" t="str">
        <f>Seeds!AB92</f>
        <v>M4-NyO-6a-A-3</v>
      </c>
      <c r="B117" s="184" t="str">
        <f t="shared" si="36"/>
        <v>#REF!</v>
      </c>
      <c r="C117" s="184" t="str">
        <f>Seeds!AA92</f>
        <v>{"id":"M4-NyO-6a-A-3","stimulus":"&lt;p&gt;Em um mês, uma empresa farmacêutica produziu {{Q1}} doses de vacina contra febre amarela para vacinar uma população. No mês seguinte, a empresa produziu mais {{Q2}} doses. No total, quantas vacinas foram produzidas nesses dois meses?&lt;/p&gt;","template":"&lt;p&gt;A empresa farmacêutica produziu {{response}} doses.&lt;/p&gt;","hint":"&lt;div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{{T1}}&lt;/span&gt;&lt;span class=\"lemo-graphie-label\" style=\"position: absolute; right: 30%; top: 35%;\"&gt;{{Q2}}&lt;/span&gt;&lt;span class=\"lemo-graphie-label\" style=\"position: absolute; right: 30%; top: 8%;\"&gt;{{Q1}}&lt;/span&gt;&lt;/div&gt;&lt;/div&gt;&lt;/div&gt;","feedback":"&lt;p&gt;El número de dosis de vacunas enviadas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35%;\"&gt;{{Q2}}&lt;/span&gt;&lt;span class=\"lemo-graphie-label\" style=\"position: absolute; right: 30%; top: 8%;\"&gt;{{Q1}}&lt;/span&gt;&lt;/div&gt;&lt;/div&gt;&lt;/div&gt;","seed":{"parameters":[{"name":"Q1","label":null,"min":10,"max":333,"step":1},{"name":"Q2","label":null,"min":10,"max":333,"step":1}],"calculated":[{"name":"T1","label":"{{function}}","function":"{{Q1}}+{{Q2}}-math.floor({{Q1}}/10+{{Q2}}/10)*10","temp":true},{"name":"A1","label":"{{function}}","function":"{{Q1}}+{{Q2}}"}],"uniques":true},"algorithm":{"name":"calculateOperation","params":{"method":"equivLiteral","keyboard":"NUMERICAL"}}}</v>
      </c>
      <c r="D117" s="184" t="str">
        <f t="shared" si="2"/>
        <v>#REF!</v>
      </c>
    </row>
    <row r="118" ht="15.75" customHeight="1">
      <c r="A118" s="184" t="str">
        <f>Seeds!AB93</f>
        <v>M4-NyO-7a-I-1</v>
      </c>
      <c r="B118" s="184" t="str">
        <f t="shared" si="36"/>
        <v>#REF!</v>
      </c>
      <c r="C118" s="184" t="str">
        <f>Seeds!AA93</f>
        <v>{"id":"M4-NyO-7a-I-1","stimulus":"&lt;p&gt;Em qual dessas equivalências está representada a propriedade comutativa da adição?&lt;/p&gt;","hint":"&lt;p&gt;As adições têm propriedade comutativa, pois a ordem das parcelas não altera o resultado.&lt;/p&gt;","feedback":"&lt;p&gt;As adições têm propriedade comutativa, pois a ordem das parcelas não altera o resultado:&lt;/p&gt;&lt;p style=\"text-align: center\"&gt;{{Q1}} + {{Q2}} = {{Q2}} + {{Q1}} = {{T1}}&lt;/p&gt;","seed":{"parameters":[{"name":"Q1","label":null,"min":10,"max":200,"step":1},{"name":"Q2","label":null,"min":10,"max":200,"step":1},{"name":"Q3","label":null,"min":10,"max":200,"step":1},{"name":"Q4","label":null,"min":10,"max":200,"step":1},{"name":"Q5","label":null,"min":10,"max":200,"step":1},{"name":"Q6","label":null,"min":10,"max":200,"step":1},{"name":"Q7","label":null,"min":10,"max":200,"step":1},{"name":"Q8","label":null,"min":10,"max":200,"step":1},{"name":"Q9","label":null,"min":10,"max":200,"step":1},{"name":"Q10","label":null,"min":10,"max":200,"step":1},{"name":"Q11","label":null,"min":10,"max":200,"step":1},{"name":"Q12","label":null,"min":80,"max":100,"step":1},{"name":"Q13","label":null,"min":100,"max":700,"step":1},{"name":"Q14","label":null,"min":10,"max":50,"step":1},{"name":"Q15","label":null,"min":80,"max":100,"step":1},{"name":"Q16","label":null,"min":100,"max":700,"step":1},{"name":"Q17","label":null,"min":10,"max":50,"step":1}],"calculated":[{"name":"T1","label":"{{function}}","function":"{{Q1}} + {{Q2}}","temp":true},{"name":"A1","label":"{{Q1}} + {{Q2}} = {{Q2}} + {{Q1}}"},{"name":"A2","label":"{{Q3}} + {{Q4}} + {{Q5}} = {{Q4}} + {{Q5}} + {{Q3}} "},{"name":"A3","label":"{{Q6}} + ({{Q7}} + {{Q8}}) = ({{Q6}} + {{Q7}}) + {{Q8}}","incorrect":true,"feedback":"&lt;p&gt;Nesta adição observa-se a propriedade associativa: a maneira de agrupar as parcelas não altera o resultado.&lt;/p&gt;"},{"name":"A4","label":"({{Q9}} + {{Q10}}) + {{Q11}} = {{Q9}} + ({{Q10}} + {{Q11}})","incorrect":true,"feedback":"&lt;p&gt;Nesta adição observa-se a propriedade associativa: a maneira de agrupar as parcelas não altera o resultado.&lt;/p&gt;"},{"name":"A5","label":"{{Q12}} − {{Q13}} = ({{Q12}} − {{Q14}}) − ({{Q13}} − {{Q14}})","incorrect":true,"feedback":"&lt;p&gt;Nesta subtração observa-se a relação fundamental da subtração: se o mesmo número for adicionado ou subtraído ao minuendo e ao subtraendo, o resultado não se altera.&lt;/p&gt;"},{"name":"A6","label":"{{Q15}} − {{Q16}} = ({{Q15}} − {{Q17}}) − ({{Q16}} − {{Q17}})","incorrect":true,"feedback":"&lt;p&gt;Nesta subtração observa-se a relação fundamental da subtração: se o mesmo número for adicionado ou subtraído ao minuendo e ao subtraendo, o resultado não se altera.&lt;/p&gt;"}],"uniques":true},"algorithm":{"name":"trueFalse","template":"Choice matrix – inline","params":{"countCorrect":2,"countIncorrect":1,"showCheckIcon":false,"options":["Correto","Incorreto"]}}}</v>
      </c>
      <c r="D118" s="184" t="str">
        <f t="shared" si="2"/>
        <v>#REF!</v>
      </c>
    </row>
    <row r="119" ht="15.75" customHeight="1">
      <c r="A119" s="184" t="str">
        <f>Seeds!AB94</f>
        <v>M4-NyO-7a-E-1</v>
      </c>
      <c r="B119" s="184" t="str">
        <f t="shared" si="36"/>
        <v>#REF!</v>
      </c>
      <c r="C119" s="184" t="str">
        <f>Seeds!AA94</f>
        <v>{"id":"M4-NyO-7a-E-1","stimulus":"&lt;p&gt;Complete esta adição para verificar a propriedade comutativa.&lt;/p&gt;","template":"&lt;p style=\"text-align: center\"&gt;{{Q1}} + {{Q2}} = {{response}} + {{response}}&lt;/p&gt;","hint":"&lt;p&gt;As adições têm propriedade comutativa, pois a ordem das parcelas não altera o resultado.&lt;/p&gt;","feedback":"&lt;p&gt;As adições têm propriedade comutativa, pois a ordem das parcelas não altera o resultado:&lt;p style=\"text-align: center\"&gt;{{Q1}} + {{Q2}} = {{Q2}} + {{Q1}} = {{T1}}&lt;/p&gt;","seed":{"parameters":[{"name":"Q1","label":null,"min":10,"max":999,"step":1},{"name":"Q2","label":null,"min":10,"max":999,"step":1}],"calculated":[{"name":"T1","label":"{{function}}","function":"{{Q1}}+{{Q2}}","temp":true},{"name":"A1","label":"{{function}}","function":"{{Q2}}"},{"name":"A2","label":"{{function}}","function":"{{Q1}}"}],"uniques":true},"algorithm":{"name":"calculateOperation","params":{"method":"equivLiteral","keyboard":"NUMERICAL"}}}</v>
      </c>
      <c r="D119" s="184" t="str">
        <f t="shared" si="2"/>
        <v>#REF!</v>
      </c>
    </row>
    <row r="120" ht="15.75" customHeight="1">
      <c r="A120" s="184" t="str">
        <f>Seeds!AB95</f>
        <v>M4-NyO-7b-I-1</v>
      </c>
      <c r="B120" s="184" t="str">
        <f t="shared" si="36"/>
        <v>#REF!</v>
      </c>
      <c r="C120" s="184" t="str">
        <f>Seeds!AA95</f>
        <v>{
    "id": "M4-NyO-7b-I-1",
    "stimulus": "&lt;p&gt;Em qual dessas equivalências está representada a propriedade associativa da adição?&lt;/p&gt;",
    "hint": "&lt;p&gt;As adições possuem propriedade associativa, pois a maneira de agrupar as parcelas não altera o resultado.&lt;/p&gt;",
    "feedback": "&lt;p&gt;As adições possuem propriedade associativa, pois a maneira de agrupar as parcelas não altera o resultado:&lt;/p&gt;&lt;p style=\"text-align: center\"&gt;{{Q6}} + ({{Q7}} + {{Q8}}) = ({{Q6}} + {{Q7}}) + {{Q8}} = {{T1}}&lt;/p&gt;",
    "seed": {
        "parameters": [
            {
                "name": "Q1",
                "label": null,
                "min": 10,
                "max": 200,
                "step": 1
            },
            {
                "name": "Q2",
                "label": null,
                "min": 10,
                "max": 200,
                "step": 1
            },
            {
                "name": "Q3",
                "label": null,
                "min": 10,
                "max": 200,
                "step": 1
            },
            {
                "name": "Q4",
                "label": null,
                "min": 10,
                "max": 200,
                "step": 1
            },
            {
                "name": "Q5",
                "label": null,
                "min": 10,
                "max": 200,
                "step": 1
            },
            {
                "name": "Q6",
                "label": null,
                "min": 10,
                "max": 200,
                "step": 1
            },
            {
                "name": "Q7",
                "label": null,
                "min": 10,
                "max": 200,
                "step": 1
            },
            {
                "name": "Q8",
                "label": null,
                "min": 10,
                "max": 200,
                "step": 1
            },
            {
                "name": "Q9",
                "label": null,
                "min": 10,
                "max": 200,
                "step": 1
            },
            {
                "name": "Q10",
                "label": null,
                "min": 10,
                "max": 200,
                "step": 1
            },
            {
                "name": "Q11",
                "label": null,
                "min": 10,
                "max": 200,
                "step": 1
            },
            {
                "name": "Q12",
                "label": null,
                "min": 80,
                "max": 100,
                "step": 1
            },
            {
                "name": "Q13",
                "label": null,
                "min": 10,
                "max": 70,
                "step": 1
            },
            {
                "name": "Q14",
                "label": null,
                "min": 10,
                "max": 50,
                "step": 1
            },
            {
                "name": "Q15",
                "label": null,
                "min": 80,
                "max": 100,
                "step": 1
            },
            {
                "name": "Q16",
                "label": null,
                "min": 10,
                "max": 70,
                "step": 1
            },
            {
                "name": "Q17",
                "label": null,
                "min": 10,
                "max": 50,
                "step": 1
            }
        ],
        "calculated": [
            {
                "name": "T1",
                "label": "{{function}}",
                "function": "{{Q6}}+{{Q7}}+{{Q8}}",
                "temp": true
            },
            {
                "name": "A1",
                "label": "{{Q1}} + {{Q2}} = {{Q2}} + {{Q1}}",
                "incorrect": true,
                "feedback": "&lt;p&gt;Nesta adição observa-se a propriedade comutativa: a ordem das parcelas não altera o resultado.&lt;/p&gt;"
            },
            {
                "name": "A2",
                "label": "{{Q3}} + {{Q4}} + {{Q5}} = {{Q4}} + {{Q5}} + {{Q3}} ",
                "incorrect": true,
                "feedback": "&lt;p&gt;Nesta adição observa-se a propriedade comutativa: a ordem das parcelas não altera o resultado.&lt;/p&gt;"
            },
            {
                "name": "A3",
                "label": "{{Q6}} + ({{Q7}} + {{Q8}}) = ({{Q6}} + {{Q7}}) + {{Q8}}"
            },
            {
                "name": "A4",
                "label": "({{Q9}} + {{Q10}}) + {{Q11}} = {{Q9}} + ({{Q10}} + {{Q11}})"
            },
            {
                "name": "A5",
                "label": "{{Q12}} − {{Q13}} = ({{Q12}} − {{Q14}}) − ({{Q13}} − {{Q14}})",
                "incorrect": true,
                "feedback": "&lt;p&gt;Nesta subtração observa-se a relação fundamental da subtração: se o mesmo número for adicionado ou subtraído ao minuendo e ao subtraendo, o resultado não muda.&lt;/p&gt;"
            },
            {
                "name": "A6",
                "label": "{{Q15}} − {{Q16}} = ({{Q15}} − {{Q17}}) − ({{Q16}} − {{Q17}})",
                "incorrect": true,
                "feedback": "&lt;p&gt;Nesta subtração observa-se a relação fundamental da subtração: se o mesmo número for adicionado ou subtraído ao minuendo e ao subtraendo, o resultado não muda.&lt;/p&gt;"
            }
        ],
        "uniques": true
    },
    "algorithm": {
        "name": "trueFalse",
        "template": "Multiple choice – standard",
        "params": {
            "countCorrect": 1,
            "countIncorrect": 2,
            "showCheckIcon": false,
            "columns": 3
        }
    }
}</v>
      </c>
      <c r="D120" s="184" t="str">
        <f t="shared" si="2"/>
        <v>#REF!</v>
      </c>
    </row>
    <row r="121" ht="15.75" customHeight="1">
      <c r="A121" s="184" t="str">
        <f>Seeds!AB96</f>
        <v>M4-NyO-7b-E-1</v>
      </c>
      <c r="B121" s="184" t="str">
        <f t="shared" si="36"/>
        <v>#REF!</v>
      </c>
      <c r="C121" s="184" t="str">
        <f>Seeds!AA96</f>
        <v>{"id":"M4-NyO-7b-E-1","stimulus":"&lt;p&gt;Use a propriedade associativa para calcular essa adição.&lt;/p&gt;","template":"&lt;p style=\"text-align: center\"&gt;({{Q1}} + {{Q2}}) + {{Q3}} = {{response}} + {{Q3}} = {{A3}}&lt;/p&gt;&lt;p style=\"text-align: center\"&gt;{{Q1}} + ({{Q2}} + {{Q3}}) = {{Q1}} + {{response}} = {{response}}&lt;/p&gt;","hint":"&lt;p&gt;As adições possuem propriedade associativa, pois a maneira de agrupar as parcelas não altera o resultado.&lt;/p&gt;","feedback":"&lt;p&gt;As adições possuem propriedade associativa, pois a maneira de agrupar as parcelas não altera o resultado:&lt;/p&gt;&lt;p style=\"text-align: center\"&gt;({{Q1}} + {{Q2}}) + {{Q3}} = {{Q1}} + ({{Q2}} + {{Q3}}) = {{A3}}&lt;/p&gt;","seed":{"parameters":[{"name":"Q1","label":null,"min":10,"max":99,"step":1},{"name":"Q2","label":null,"min":10,"max":99,"step":1},{"name":"Q3","label":null,"min":10,"max":99,"step":1}],"calculated":[{"name":"A1","label":"{{function}}","function":"{{Q1}}+{{Q2}}"},{"name":"A2","label":"{{function}}","function":"{{Q2}}+{{Q3}}"},{"name":"A3","label":"{{function}}","function":"{{Q1}}+{{Q2}}+{{Q3}}"}],"uniques":true},"algorithm":{"name":"calculateOperation","params":{"method":"equivLiteral","keyboard":"NUMERICAL"}}}</v>
      </c>
      <c r="D121" s="184" t="str">
        <f t="shared" si="2"/>
        <v>#REF!</v>
      </c>
    </row>
    <row r="122" ht="15.75" customHeight="1">
      <c r="A122" s="184" t="str">
        <f>Seeds!AB97</f>
        <v>M4-NyO-8a-I-1</v>
      </c>
      <c r="B122" s="184" t="str">
        <f t="shared" si="36"/>
        <v>#REF!</v>
      </c>
      <c r="C122" s="184" t="str">
        <f>Seeds!AA97</f>
        <v>{
    "id": "M4-NyO-8a-I-1",
    "stimulus": "&lt;p&gt;Escolha o resultado desta subtração.&lt;/p&gt;&lt;p style=\"text-align: center\"&gt;{{T1}} − {{Q1}} = ...&lt;/p&gt;",
    "hint": "&lt;p&gt;&lt;div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35%;\"&gt;{{Q1}}&lt;/span&gt;&lt;span class=\"lemo-graphie-label\" style=\"position: absolute; right: 30%; top: 8%;\"&gt;{{T1}}&lt;/span&gt;&lt;/div&gt;&lt;/div&gt;&lt;/div&gt;&lt;/p&gt;",
    "feedback": "&lt;p&gt;O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
    "seed": {
        "parameters": [
            {
                "name": "Q1",
                "label": null,
                "min": 20,
                "max": 500,
                "step": 1
            },
            {
                "name": "Q2",
                "label": null,
                "min": 10,
                "max": 500,
                "step": 1
            },
            {
                "name": "Q3",
                "label": null,
                "min": 10,
                "max": 90,
                "step": 10
            },
            {
                "name": "Q4",
                "label": null,
                "min": 10,
                "max": 90,
                "step": 10
            },
            {
                "name": "Q5",
                "label": null,
                "min": 1,
                "max": 50,
                "step": 1
            },
            {
                "name": "Q6",
                "label": null,
                "min": 1,
                "max": 50,
                "step": 1
            }
        ],
        "calculated": [
            {
                "name": "T1",
                "label": "{{function}}",
                "function": "{{Q1}}+{{Q2}}",
                "temp": true
            },
            {
                "name": "T2",
                "label": "{{function}}",
                "function": "{{Q2}}-math.floor({{Q2}}/10)*10",
                "temp": true
            },
            {
                "name": "A1",
                "label": "{{function}}",
                "function": "{{Q2}}"
            },
            {
                "name": "A2",
                "label": "{{function}}",
                "function": "{{Q2}}+{{Q3}}",
                "incorrect": true
            },
            {
                "name": "A3",
                "label": "{{function}}",
                "function": "{{Q2}}-{{Q4}}",
                "incorrect": true
            },
            {
                "name": "A4",
                "label": "{{function}}",
                "function": "{{Q2}}+{{Q5}}",
                "incorrect": true
            },
            {
                "name": "A5",
                "label": "{{function}}",
                "function": "{{Q2}}-{{Q6}}",
                "incorrect": true
            }
        ],
        "uniques": true
    },
    "algorithm": {
        "name": "trueFalse",
        "template": "Multiple choice – standard",
        "params": {
            "countCorrect": 1,
            "countIncorrect": 2,
            "showCheckIcon": false,
            "columns": 3
        }
    }
}</v>
      </c>
      <c r="D122" s="184" t="str">
        <f t="shared" si="2"/>
        <v>#REF!</v>
      </c>
    </row>
    <row r="123" ht="15.75" customHeight="1">
      <c r="A123" s="184" t="str">
        <f>Seeds!AB98</f>
        <v>M4-NyO-8a-E-1</v>
      </c>
      <c r="B123" s="184" t="str">
        <f t="shared" si="36"/>
        <v>#REF!</v>
      </c>
      <c r="C123" s="184" t="str">
        <f>Seeds!AA98</f>
        <v>{"id":"M4-NyO-8a-E-1","stimulus":"&lt;p&gt;Calcule a seguinte subtração.&lt;/p&gt;","template":"&lt;p style=\"text-align: center\"&gt;{{T1}} − {{Q2}} = {{response}}&lt;/p&gt;","hint":"&lt;p&gt;&lt;div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v>
      </c>
      <c r="D123" s="184" t="str">
        <f t="shared" si="2"/>
        <v>#REF!</v>
      </c>
    </row>
    <row r="124" ht="15.75" customHeight="1">
      <c r="A124" s="184" t="str">
        <f>Seeds!AB99</f>
        <v>M4-NyO-8a-A-1</v>
      </c>
      <c r="B124" s="184" t="str">
        <f t="shared" si="36"/>
        <v>#REF!</v>
      </c>
      <c r="C124" s="184" t="str">
        <f>Seeds!AA99</f>
        <v>{"id":"M4-NyO-8a-A-1","stimulus":"&lt;p&gt;No ano passado, uma concessionária vendeu {{Q2}} carros elétricos, enquanto este ano planeja vender {{T1}}. Quantos carros a mais do que o ano passado ela precisa vender para atingir sua meta?&lt;/p&gt;","template":"&lt;p&gt;A concessionária deve vender {{response}} carros a mais.&lt;/p&gt;","hint":"&lt;p&gt;&lt;div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8%;\"&gt;{{T1}}&lt;/span&gt;&lt;/div&gt;&lt;/div&gt;&lt;/div&gt;&lt;/p&gt;","feedback":"&lt;p&gt;El resultado de la resta es:&lt;/p&gt;&lt;div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500,"step":1},{"name":"Q2","label":null,"min":10,"max":500,"step":1}],"calculated":[{"name":"T1","label":"{{function}}","function":"{{Q1}}+{{Q2}}","temp":true},{"name":"T2","label":"{{function}}","function":"{{Q1}}-math.floor({{Q1}}/10)*10","temp":true},{"name":"A1","label":"{{function}}","function":"{{Q1}}"}],"uniques":true},"algorithm":{"name":"calculateOperation","params":{"method":"equivLiteral","keyboard":"NUMERICAL"}}}</v>
      </c>
      <c r="D124" s="184" t="str">
        <f t="shared" si="2"/>
        <v>#REF!</v>
      </c>
    </row>
    <row r="125" ht="15.75" customHeight="1">
      <c r="A125" s="184" t="str">
        <f>Seeds!AB100</f>
        <v>M4-NyO-8a-A-2</v>
      </c>
      <c r="B125" s="184" t="str">
        <f t="shared" si="36"/>
        <v>#REF!</v>
      </c>
      <c r="C125" s="184" t="str">
        <f>Seeds!AA100</f>
        <v>{"id":"M4-NyO-8a-A-2","stimulus":"&lt;p&gt;Em um depósito estavam armazenados {{T1}} l de água, dos quais foram extraídos {{Q2}} l. Quantos litros de água restaram no depósito?&lt;/p&gt;","template":"&lt;p&gt;Restaram {{response}} l.&lt;/p&gt;","hint":"&lt;p&gt;&lt;div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subtração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100,"max":500,"step":1},{"name":"Q2","label":null,"min":100,"max":500,"step":1}],"calculated":[{"name":"T1","label":"{{function}}","function":"{{Q1}}+{{Q2}}","temp":true},{"name":"T2","label":"{{function}}","function":"{{Q1}}-math.floor({{Q1}}/10)*10","temp":true},{"name":"A1","label":"{{function}}","function":"{{Q1}}"}],"uniques":true},"algorithm":{"name":"calculateOperation","params":{"method":"equivLiteral","keyboard":"NUMERICAL"}}}</v>
      </c>
      <c r="D125" s="184" t="str">
        <f t="shared" si="2"/>
        <v>#REF!</v>
      </c>
    </row>
    <row r="126" ht="15.75" customHeight="1">
      <c r="A126" s="184" t="str">
        <f>Seeds!AB101</f>
        <v>M4-NyO-8a-A-3</v>
      </c>
      <c r="B126" s="184" t="str">
        <f t="shared" si="36"/>
        <v>#REF!</v>
      </c>
      <c r="C126" s="184" t="str">
        <f>Seeds!AA101</f>
        <v>{"id":"M4-NyO-8a-A-3","stimulus":"&lt;p&gt;Em uma competição de ciclismo, um atleta percorreu, até o momento, &lt;span class=\"no-break\"&gt;{{Q2}} km&lt;/span&gt; de uma etapa de &lt;span class=\"no-break\"&gt;{{T1}} km.&lt;/span&gt; Quantos quilômetros faltam para ele atingir a linha de chegada?&lt;/p&gt;","template":"&lt;p&gt;Faltam {{response}} km.&lt;/p&gt;","hint":"&lt;p&gt;&lt;div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{{T2}}&lt;/span&gt;&lt;span class=\"lemo-graphie-label\" style=\"position: absolute; right: 30%; top: 35%;\"&gt;{{Q2}}&lt;/span&gt;&lt;span class=\"lemo-graphie-label\" style=\"position: absolute; right: 30%; top: 8%;\"&gt;{{T1}}&lt;/span&gt;&lt;/div&gt;&lt;/div&gt;&lt;/div&gt;&lt;/p&gt;","feedback":"&lt;p&gt;O resultado da subtracão é:&lt;/p&gt;&lt;div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10,"max":200,"step":1},{"name":"Q2","label":null,"min":10,"max":200,"step":1}],"calculated":[{"name":"T1","label":"{{function}}","function":"{{Q1}}+{{Q2}}","temp":true},{"name":"T2","label":"{{function}}","function":"{{Q1}}-math.floor({{Q1}}/10)*10","temp":true},{"name":"A1","label":"{{function}}","function":"{{Q1}}"}],"uniques":true},"algorithm":{"name":"calculateOperation","params":{"method":"equivLiteral","keyboard":"NUMERICAL"}}}</v>
      </c>
      <c r="D126" s="184" t="str">
        <f t="shared" si="2"/>
        <v>#REF!</v>
      </c>
    </row>
    <row r="127" ht="15.75" customHeight="1">
      <c r="A127" s="184" t="str">
        <f>Seeds!AB102</f>
        <v>M4-NyO-9a-I-1</v>
      </c>
      <c r="B127" s="184" t="str">
        <f t="shared" si="36"/>
        <v>#REF!</v>
      </c>
      <c r="C127" s="184" t="str">
        <f>Seeds!AA102</f>
        <v>{"id":"M4-NyO-9a-I-1","stimulus":"&lt;p&gt;Indica se as equivalências satisfazem ou não a relação fundamental da subtração.&lt;/p&gt;","hint":"&lt;p&gt;Se o mesmo número for adicionado ou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T1","label":"{{function}}","function":"{{Q7}}-{{Q8}}","temp":true},{"name":"T2","label":"{{function}}","function":"{{Q7}}+{{Q9}}-{{Q8}}+{{Q9}}","temp":true},{"name":"T3","label":"{{function}}","function":"{{Q10}}-{{Q11}}","temp":true},{"name":"T4","label":"{{function}}","function":"{{Q10}}-{{Q12}}-{{Q11}}-{{Q12}}","temp":true},{"name":"T5","label":"{{function}}","function":"{{Q7}}+{{Q9}}","temp":true},{"name":"T6","label":"{{function}}","function":"{{Q8}}-{{Q9}}","temp":true},{"name":"T7","label":"{{function}}","function":"{{Q10}}-{{Q12}}","temp":true},{"name":"T8","label":"{{function}}","function":"{{Q11}}+{{Q12}}","temp":true},{"name":"A1","label":"{{Q1}} − {{Q2}} = ({{Q1}} − {{Q3}}) − ({{Q2}} − {{Q3}})"},{"name":"A2","label":"{{Q4}} − {{Q5}} = ({{Q4}} + {{Q6}}) − ({{Q5}} + {{Q6}})"},{"name":"A3","label":"{{Q7}} − {{Q8}} = ({{Q7}} + {{Q9}}) − ({{Q8}} − {{Q9}})","incorrect":true,"feedback":"&lt;p&gt;O resultado das duas operações é diferente:&lt;/p&gt;&lt;p&gt;{{Q7}} − {{Q8}} = {{T1}}&lt;/p&gt;&lt;p&gt;({{Q7}} + {{Q9}}) − ({{Q8}} − {{Q9}}) = {{T5}} − {{T6}} = {{T2}}&lt;/p&gt;"},{"name":"A4","label":"{{Q10}} − {{Q11}} = ({{Q10}} − {{Q12}}) − ({{Q11}} + {{Q12}})","incorrect":true,"feedback":"&lt;p&gt;O resultado das duas operações é diferente:&lt;/p&gt;&lt;p&gt;{{Q10}} − {{Q11}} = {{T3}}&lt;/p&gt;&lt;p&gt;({{Q10}} − {{Q12}}) − ({{Q11}} + {{Q12}}) = {{T7}} − {{T8}} = {{T4}}&lt;/p&gt;"}],"uniques":true},"algorithm":{"name":"trueFalse","template":"Choice matrix – inline","params":{"countCorrect":2,"countIncorrect":1,"showCheckIcon":false,"options":["Sim","Não"]}}}</v>
      </c>
      <c r="D127" s="184" t="str">
        <f t="shared" si="2"/>
        <v>#REF!</v>
      </c>
    </row>
    <row r="128" ht="15.75" customHeight="1">
      <c r="A128" s="184" t="str">
        <f>Seeds!AB103</f>
        <v>M4-NyO-9a-E-1</v>
      </c>
      <c r="B128" s="184" t="str">
        <f t="shared" si="36"/>
        <v>#REF!</v>
      </c>
      <c r="C128" s="184" t="str">
        <f>Seeds!AA103</f>
        <v>{"id":"M4-NyO-9a-E-1","stimulus":"&lt;p&gt;Qual é o resultado da seguinte subtração? E qual é o resultado se {{Q3}} for adicionado ao minuendo e ao subtraendo?&lt;/p&gt;","template":"&lt;p style=\"text-align: center\"&gt;{{T1}} − {{Q1}} = {{response}}&lt;/p&gt;&lt;p style=\"text-align: center\"&gt;({{T1}} + {{Q3}}) − ({{Q1}} + {{Q3}}) = {{T2}} − {{T3}} = {{response}}&lt;/p&gt;","hint":"&lt;p&gt;Se o mesmo número for adicionado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v>
      </c>
      <c r="D128" s="184" t="str">
        <f t="shared" si="2"/>
        <v>#REF!</v>
      </c>
    </row>
    <row r="129" ht="15.75" customHeight="1">
      <c r="A129" s="184" t="str">
        <f>Seeds!AB104</f>
        <v>M4-NyO-9a-E-2</v>
      </c>
      <c r="B129" s="184" t="str">
        <f t="shared" si="36"/>
        <v>#REF!</v>
      </c>
      <c r="C129" s="184" t="str">
        <f>Seeds!AA104</f>
        <v>{"id":"M4-NyO-9a-E-2","stimulus":"&lt;p&gt;Qual é o resultado da seguinte subtração? E qual é o resultado se {{Q3}} for subtraído do minuendo e do subtraendo?&lt;/p&gt;","template":"&lt;p style=\"text-align: center\"&gt;{{T1}} − {{Q1}} = {{response}}&lt;/p&gt;&lt;p style=\"text-align: center\"&gt;({{T1}} − {{Q3}}) − ({{Q1}} − {{Q3}}) = {{T2}} − {{T3}} = {{response}}&lt;/p&gt;","hint":"&lt;p&gt;Se o mesmo número for subtraído ao minuendo e ao subtraendo, o resultado da subtração é o mesmo.&lt;/p&gt;","feedback":"&lt;p&gt;De acordo com a relação fundamental da subtração, se o mesmo número for adicionado ou subtraído ao minuendo e ao subtraendo, o resultado da subtração é o mesmo.&lt;/p&gt;","seed":{"parameters":[{"name":"Q1","label":null,"min":300,"max":800,"step":1},{"name":"Q2","label":null,"min":300,"max":800,"step":1},{"name":"Q3","label":null,"min":20,"max":50,"step":1}],"calculated":[{"name":"T1","label":"{{function}}","function":"{{Q1}}+{{Q2}}","temp":true},{"name":"T2","label":"{{function}}","function":"{{Q1}}+{{Q2}}-{{Q3}}","temp":true},{"name":"T3","label":"{{function}}","function":"{{Q1}}-{{Q3}}","temp":true},{"name":"A1","label":"{{function}}","function":"{{Q2}}"},{"name":"A2","label":"{{function}}","function":"{{Q2}}"}],"uniques":true},"algorithm":{"name":"calculateOperation","params":{"method":"equivLiteral","keyboard":"NUMERICAL"}}}</v>
      </c>
      <c r="D129" s="184" t="str">
        <f t="shared" si="2"/>
        <v>#REF!</v>
      </c>
    </row>
    <row r="130" ht="15.75" customHeight="1">
      <c r="A130" s="184" t="str">
        <f>Seeds!AB105</f>
        <v>M4-NyO-10a-I-1</v>
      </c>
      <c r="B130" s="184" t="str">
        <f t="shared" si="36"/>
        <v>#REF!</v>
      </c>
      <c r="C130" s="184" t="str">
        <f>Seeds!AA105</f>
        <v>{
    "id": "M4-NyO-10a-I-1",
    "stimulus": "&lt;p&gt;Selecione o termo que falta nesta subtração.&lt;/p&gt;&lt;p style=\"text-align: center\"&gt;{{T1}} − ... = {{Q2}}&lt;/p&gt;",
    "hint": "&lt;p&gt;Nas subtrações, se 7 − 2 é 5, então 7 − 5 é 2.&lt;/p&gt;",
    "feedback": "&lt;p&gt;Como {{Q2}} é o resultado da subtração de um número de {{T1}}, para obter o sustraendo é preciso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
    "seed": {
        "parameters": [
            {
                "name": "Q1",
                "label": null,
                "min": 100,
                "max": 200,
                "step": 1
            },
            {
                "name": "Q2",
                "label": null,
                "min": 20,
                "max": 200,
                "step": 1
            },
            {
                "name": "Q3",
                "label": null,
                "min": 10,
                "max": 90,
                "step": 10
            },
            {
                "name": "Q4",
                "label": null,
                "min": 10,
                "max": 90,
                "step": 10
            },
            {
                "name": "Q5",
                "label": null,
                "min": 10,
                "max": 90,
                "step": 10
            },
            {
                "name": "Q6",
                "label": null,
                "min": 10,
                "max": 90,
                "step": 10
            }
        ],
        "calculated": [
            {
                "name": "T1",
                "label": "{{function}}",
                "function": "{{Q1}}+{{Q2}}",
                "incorrect": true
            },
            {
                "name": "A1",
                "label": "{{function}}",
                "function": "{{Q1}}"
            },
            {
                "name": "A2",
                "label": "{{function}}",
                "function": "{{Q1}}+{{Q3}}",
                "incorrect": true
            },
            {
                "name": "A3",
                "label": "{{function}}",
                "function": "{{Q1}}-{{Q4}}",
                "incorrect": true
            },
            {
                "name": "A4",
                "label": "{{function}}",
                "function": "{{Q1}}+{{Q5}}",
                "incorrect": true
            },
            {
                "name": "A5",
                "label": "{{function}}",
                "function": "{{Q1}}-{{Q6}}",
                "incorrect": true
            }
        ],
        "uniques": true
    },
    "algorithm": {
        "name": "trueFalse",
        "template": "Multiple choice – standard",
        "params": {
            "countCorrect": 1,
            "countIncorrect": 2,
            "showCheckIcon": false,
            "columns": 3
        }
    }
}</v>
      </c>
      <c r="D130" s="184" t="str">
        <f t="shared" si="2"/>
        <v>#REF!</v>
      </c>
    </row>
    <row r="131" ht="15.75" customHeight="1">
      <c r="A131" s="184" t="str">
        <f>Seeds!AB106</f>
        <v>M4-NyO-10a-I-2</v>
      </c>
      <c r="B131" s="184" t="str">
        <f t="shared" si="36"/>
        <v>#REF!</v>
      </c>
      <c r="C131" s="184" t="str">
        <f>Seeds!AA106</f>
        <v>{
    "id": "M4-NyO-10a-I-2",
    "stimulus": "&lt;p&gt;Selecione o termo que falta nesta subtração.&lt;/p&gt;&lt;p style=\"text-align: center\"&gt;... − {{Q1}} = {{Q2}}&lt;/p&gt;",
    "hint": "&lt;p&gt;Adição e subtração são operações opostas. Ou seja, 6 − 4 é 2 da mesma forma que 4 + 2 é 6.&lt;/p&gt;",
    "feedback": "&lt;p&gt;Como {{Q2}} é o resultado da subtração de {{Q1}} de um número, para obter o minuendo é preciso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
    "seed": {
        "parameters": [
            {
                "name": "Q1",
                "label": null,
                "min": 20,
                "max": 200,
                "step": 1
            },
            {
                "name": "Q2",
                "label": null,
                "min": 20,
                "max": 200,
                "step": 1
            },
            {
                "name": "Q3",
                "label": null,
                "min": 10,
                "max": 90,
                "step": 10
            },
            {
                "name": "Q4",
                "label": null,
                "min": 10,
                "max": 90,
                "step": 10
            },
            {
                "name": "Q5",
                "label": null,
                "min": 10,
                "max": 90,
                "step": 10
            },
            {
                "name": "Q6",
                "label": null,
                "min": 10,
                "max": 90,
                "step": 10
            }
        ],
        "calculated": [
            {
                "name": "A1",
                "label": "{{function}}",
                "function": "{{Q1}}+{{Q2}}"
            },
            {
                "name": "A2",
                "label": "{{function}}",
                "function": "{{Q1}}+{{Q2}}+{{Q3}}",
                "incorrect": true
            },
            {
                "name": "A3",
                "label": "{{function}}",
                "function": "{{Q1}}+{{Q2}}-{{Q4}}",
                "incorrect": true
            },
            {
                "name": "A4",
                "label": "{{function}}",
                "function": "{{Q1}}+{{Q2}}+{{Q5}}",
                "incorrect": true
            },
            {
                "name": "A5",
                "label": "{{function}}",
                "function": "{{Q1}}+{{Q2}}-{{Q6}}",
                "incorrect": true
            }
        ],
        "uniques": true
    },
    "algorithm": {
        "name": "trueFalse",
        "template": "Multiple choice – standard",
        "params": {
            "countCorrect": 1,
            "countIncorrect": 2,
            "showCheckIcon": false,
            "columns": 3
        }
    }
}</v>
      </c>
      <c r="D131" s="184" t="str">
        <f t="shared" si="2"/>
        <v>#REF!</v>
      </c>
    </row>
    <row r="132" ht="15.75" customHeight="1">
      <c r="A132" s="184" t="str">
        <f>Seeds!AB107</f>
        <v>M4-NyO-10a-E-1</v>
      </c>
      <c r="B132" s="184" t="str">
        <f t="shared" si="36"/>
        <v>#REF!</v>
      </c>
      <c r="C132" s="184" t="str">
        <f>Seeds!AA107</f>
        <v>{"id":"M4-NyO-10a-E-1","stimulus":"&lt;p&gt;Complete a seguinte subtração.&lt;/p&gt;","template":"&lt;p style=\"text-align: center\"&gt;{{T1}} − {{response}} = {{Q2}}&lt;/p&gt;","hint":"&lt;p&gt;Na subtração, se 8 − 3 é 5, então 8 − 5 é 3.&lt;/p&gt;","feedback":"&lt;p&gt;Como {{Q2}} é o resultado da subtração de um número de {{T1}}, para obter o subtraendo deve-se resolver este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65%;\"&gt;{{Q1}}&lt;/span&gt;&lt;span class=\"lemo-graphie-label\" style=\"position: absolute; right: 30%; top: 35%;\"&gt;{{Q2}}&lt;/span&gt;&lt;span class=\"lemo-graphie-label\" style=\"position: absolute; right: 30%; top: 8%;\"&gt;{{T1}}&lt;/span&gt;&lt;/div&gt;&lt;/div&gt;&lt;/div&gt;","seed":{"parameters":[{"name":"Q1","label":null,"min":20,"max":200,"step":1},{"name":"Q2","label":null,"min":20,"max":200,"step":1}],"calculated":[{"name":"T1","label":"{{function}}","function":"{{Q1}}+{{Q2}}","temp":true},{"name":"A1","label":"{{function}}","function":"{{Q1}}"}],"uniques":true},"algorithm":{"name":"calculateOperation","params":{"method":"equivLiteral","keyboard":"NUMERICAL"}}}</v>
      </c>
      <c r="D132" s="184" t="str">
        <f t="shared" si="2"/>
        <v>#REF!</v>
      </c>
    </row>
    <row r="133" ht="15.75" customHeight="1">
      <c r="A133" s="184" t="str">
        <f>Seeds!AB108</f>
        <v>M4-NyO-10a-E-2</v>
      </c>
      <c r="B133" s="184" t="str">
        <f t="shared" si="36"/>
        <v>#REF!</v>
      </c>
      <c r="C133" s="184" t="str">
        <f>Seeds!AA108</f>
        <v>{"id":"M4-NyO-10a-E-2","stimulus":"&lt;p&gt;Complete a seguinte subtração.&lt;/p&gt;","template":"&lt;p style=\"text-align: center\"&gt;{{response}} − {{Q1}} = {{Q2}}&lt;/p&gt;","hint":"&lt;p&gt;Adição e subtração são operações opostas. Ou seja, 6 − 2 é 4 da mesma forma que 4 + 2 é 6.&lt;/p&gt;","feedback":"&lt;p&gt;Como {{Q2}} é o resultado da subtração de {{Q1}} de um número, para obter o minuendo deve-se resolver este cálculo:&lt;/p&gt;&lt;div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35%;\"&gt;{{Q1}}&lt;/span&gt;&lt;span class=\"lemo-graphie-label\" style=\"position: absolute; right: 30%; top: 8%;\"&gt;{{Q2}}&lt;/span&gt;&lt;/div&gt;&lt;/div&gt;&lt;/div&gt;","seed":{"parameters":[{"name":"Q1","label":null,"min":20,"max":200,"step":1},{"name":"Q2","label":null,"min":20,"max":200,"step":1}],"calculated":[{"name":"A1","label":"{{function}}","function":"{{Q1}}+{{Q2}}"}],"uniques":true},"algorithm":{"name":"calculateOperation","params":{"method":"equivLiteral","keyboard":"NUMERICAL"}}}</v>
      </c>
      <c r="D133" s="184" t="str">
        <f t="shared" si="2"/>
        <v>#REF!</v>
      </c>
    </row>
    <row r="134" ht="15.75" customHeight="1">
      <c r="A134" s="184" t="str">
        <f>Seeds!AB109</f>
        <v>M4-NyO-10a-A-1</v>
      </c>
      <c r="B134" s="184" t="str">
        <f t="shared" si="36"/>
        <v>#REF!</v>
      </c>
      <c r="C134" s="184" t="str">
        <f>Seeds!AA109</f>
        <v>{"id":"M4-NyO-10a-A-1","seed":{"parameters":[{"name":"Q1","label":null,"min":100,"max":999,"step":1},{"name":"Q2","label":null,"min":100,"max":999,"step":1}],"uniques":true},"scaffolding":[{"id":"step-0","stimulus":"&lt;p&gt;Uma geada afetou um campo de {{T1}} tulipas. Depois de remover as flores danificadas, observou-se que {{Q1}} delas estão em boas condições. Quantas tulipas foram congeladas pela geada?&lt;/p&gt;","template":"&lt;p&gt;Foram congeladas {{response}} tulipas.&lt;/p&gt;","seed":{"calculated":[{"name":"T1","label":"{{function}}","function":"{{Q1}}+{{Q2}}","temp":true},{"name":"0-A1","label":"{{function}}","function":"{{Q2}}"}]},"algorithm":{"name":"calculateOperation","params":{"method":"equivLiteral","keyboard":"NUMERICAL"}}},{"id":"step-1","stimulus":"&lt;p&gt;Quantas tulipas havia no início do campo? E quantas ficaram em boas condições?&lt;/p&gt;","template":"&lt;p&gt;Havia {{response}} tulipas e {{response}} não ficaram danificadas.&lt;/p&gt;","seed":{"calculated":[{"name":"T1","label":"{{function}}","function":"{{Q1}}+{{Q2}}","temp":true},{"name":"1-A2","label":"{{function}}","function":"{{T1}}"},{"name":"1-A3","label":"{{function}}","function":"{{Q1}}"}]},"algorithm":{"name":"calculateOperation","params":{"method":"equivLiteral","keyboard":"NUMERICAL"}}},{"id":"step-2","stimulus":"&lt;p&gt;O que precisa ser calculado?&lt;/p&gt;","seed":{"calculated":[{"name":"2-A1","label":"&lt;p&gt;A quatidade de tulipas danificadas pela geada.&lt;/p&gt;"},{"name":"2-A2","label":"&lt;p&gt;A quantidade de tulipas que estavam no campo antes da geada.&lt;/p&gt;","incorrect":true},{"name":"2-A3","label":"&lt;p&gt;A quantidade de tulipas que não foram danificadas pela geada.&lt;/p&gt;","incorrect":true}]},"algorithm":{"name":"trueFalse","template":"Multiple choice – standard"}},{"id":"step-3","stimulus":"&lt;p&gt;Qual desses cálculos representa a situação do enunciado?&lt;/p&gt;","seed":{"calculated":[{"name":"T1","label":"{{function}}","function":"{{Q1}}+{{Q2}}","temp":true},{"name":"3-A1","label":"{{T1}} − ... = {{Q1}}"},{"name":"3-A2","label":"... − {{T1}} = {{Q1}}","incorrect":true},{"name":"3-A3","label":"{{Q1}} − {{T1}} = ...","incorrect":true}]},"algorithm":{"name":"trueFalse","template":"Multiple choice – standard"}},{"id":"step-4","stimulus":"&lt;p&gt;Como essa subtração pode ser reorganizada para obter o termo que falta?&lt;/p&gt;&lt;p style=\"text-align: center\"&gt;{{T1}} − ... = {{Q1}}&lt;/p&gt;","seed":{"calculated":[{"name":"T1","label":"{{function}}","function":"{{Q1}}+{{Q2}}","temp":true},{"name":"4-A1","label":"{{T1}} + {{Q1}} = ...","incorrect":true},{"name":"4-A2","label":"{{T1}} − {{Q1}} = ..."},{"name":"4-A3","label":"{{Q1}} − {{T1}} = ...","incorrect":true}]},"algorithm":{"name":"trueFalse","template":"Multiple choice – standard"}},{"id":"step-5","stimulus":"&lt;p&gt;Portanto, resolva a seguinte subtração para obter o número de tulipas perdidas.&lt;/p&gt;","template":"&lt;p style=\"text-align: center\"&gt;{{T1}} − {{Q1}} = {{response}}&lt;/p&gt;","seed":{"calculated":[{"name":"T1","label":"{{function}}","function":"{{Q1}}+{{Q2}}","temp":true},{"name":"5-A4","label":"{{function}}","function":"{{Q2}}"}]},"algorithm":{"name":"calculateOperation","params":{"method":"equivSymbolic","decimalPlaces":2,"keyboard":"NUMERICAL"}}}]}</v>
      </c>
      <c r="D134" s="184" t="str">
        <f t="shared" si="2"/>
        <v>#REF!</v>
      </c>
    </row>
    <row r="135" ht="15.75" customHeight="1">
      <c r="A135" s="184" t="str">
        <f>Seeds!AB110</f>
        <v>M4-NyO-10a-A-2</v>
      </c>
      <c r="B135" s="184" t="str">
        <f t="shared" si="36"/>
        <v>#REF!</v>
      </c>
      <c r="C135" s="184" t="str">
        <f>Seeds!AA110</f>
        <v>{"id":"M4-NyO-10a-A-2","seed":{"parameters":[{"name":"Q1","label":null,"min":1000,"max":4000,"step":1},{"name":"Q2","label":null,"min":1000,"max":4000,"step":1}],"uniques":true},"scaffolding":[{"id":"step-0","stimulus":"&lt;p&gt;Antes do segundo tempo de uma partida de futebol, {{Q1}} torcedores deixaram o estádio. Se {{Q2}} torcedores permaneceram até o final, quantos havia no início da partida?&lt;/p&gt;","template":"&lt;p&gt;Havia {{response}} torcedores.&lt;/p&gt;","seed":{"calculated":[{"name":"0-A1","label":"{{function}}","function":"{{Q1}}+{{Q2}}"}]},"algorithm":{"name":"calculateOperation","params":{"method":"equivLiteral","keyboard":"NUMERICAL"}}},{"id":"step-1","stimulus":"&lt;p&gt;Quantos torcedores deixaram o estádio antes do segundo tempo? E quantos ficaram?&lt;/p&gt;","template":"&lt;p&gt;Saíram {{response}} torcedores e ficaram {{response}} até o final.&lt;/p&gt;","seed":{"calculated":[{"name":"1-A2","label":"{{function}}","function":"{{Q1}}"},{"name":"1-A3","label":"{{function}}","function":"{{Q2}}"}]},"algorithm":{"name":"calculateOperation","params":{"method":"equivLiteral","keyboard":"NUMERICAL"}}},{"id":"step-2","stimulus":"&lt;p&gt;O que precisa ser calculado?&lt;/p&gt;","seed":{"calculated":[{"name":"2-A1","label":"&lt;p&gt;O número de espectadores no final do jogo.&lt;/p&gt;","incorrect":true},{"name":"2-A2","label":"&lt;p&gt;O número de espectadores no início da partida.&lt;/p&gt;"},{"name":"2-A3","label":"&lt;p&gt;O número de espectadores na metade do jogo.&lt;/p&gt;","incorrect":true}]},"algorithm":{"name":"trueFalse","template":"Multiple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espectadores no início do jogo.&lt;/p&gt;","template":"&lt;p style=\"text-align: center\"&gt;{{Q1}} + {{Q2}} = {{response}}&lt;/p&gt;","seed":{"calculated":[{"name":"5-A4","label":"{{function}}","function":"{{Q1}}+{{Q2}}"}]},"algorithm":{"name":"calculateOperation","params":{"method":"equivSymbolic","decimalPlaces":2,"keyboard":"NUMERICAL"}}}]}</v>
      </c>
      <c r="D135" s="184" t="str">
        <f t="shared" si="2"/>
        <v>#REF!</v>
      </c>
    </row>
    <row r="136" ht="15.75" customHeight="1">
      <c r="A136" s="184" t="str">
        <f>Seeds!AB111</f>
        <v>M4-NyO-10a-A-3</v>
      </c>
      <c r="B136" s="184" t="str">
        <f t="shared" si="36"/>
        <v>#REF!</v>
      </c>
      <c r="C136" s="184" t="str">
        <f>Seeds!AA111</f>
        <v>{"id":"M4-NyO-10a-A-3","seed":{"parameters":[{"name":"Q1","label":null,"min":100,"max":999,"step":1},{"name":"Q2","label":null,"min":100,"max":999,"step":1}],"uniques":true},"scaffolding":[{"id":"step-0","stimulus":"&lt;p&gt;Marcos está distribuindo panfletos na rua há vários dias. Da quantidade de panfletos que ele recebeu inicialmente, ele já entregou {{Q1}} e restam {{Q2}} panfletos para serem entregues. Quantos panfletos Marcos recebeu para distribuir?&lt;/p&gt;","template":"&lt;p&gt;Ele recebeu {{response}} panfletos.&lt;/p&gt;","seed":{"calculated":[{"name":"0-A1","label":"{{function}}","function":"{{Q1}}+{{Q2}}"}]},"algorithm":{"name":"calculateOperation","params":{"method":"equivLiteral","keyboard":"NUMERICAL"}}},{"id":"step-1","stimulus":"&lt;p&gt;Quantos folhetos Marcos distribuiu? E quantos ainda restam para distribuir?&lt;/p&gt;","template":"&lt;p&gt;Ele distribuiu {{response}} panfletos e ainda restam {{response}} sobrando.&lt;/p&gt;","seed":{"calculated":[{"name":"1-A2","label":"{{function}}","function":"{{Q1}}"},{"name":"1-A3","label":"{{function}}","function":"{{Q2}}"}]},"algorithm":{"name":"calculateOperation","params":{"method":"equivLiteral","keyboard":"NUMERICAL"}}},{"id":"step-2","stimulus":"&lt;p&gt;O que precisa ser calculado?&lt;/p&gt;","seed":{"calculated":[{"name":"2-A1","label":"&lt;p&gt;O número de folhetos que Marcos tinha no início.&lt;/p&gt;"},{"name":"2-A2","label":"&lt;p&gt;O número de panfletos que Marcos já distribuiu.&lt;/p&gt;","incorrect":true},{"name":"2-A3","label":"&lt;p&gt;O número de panfletos que faltam para Marcos distribuir.&lt;/p&gt;","incorrect":true}]},"algorithm":{"name":"trueFalse","template":"Multiple choice – standard"}},{"id":"step-3","stimulus":"&lt;p&gt;Qual desses cálculos representa a situação do enunciado?&lt;/p&gt;","seed":{"calculated":[{"name":"3-A1","label":"... − {{Q1}} = {{Q2}}"},{"name":"3-A2","label":"{{Q1}} − ... = {{Q2}}","incorrect":true},{"name":"3-A3","label":"{{Q1}} − {{Q2}} = ...","incorrect":true}]},"algorithm":{"name":"trueFalse","template":"Multiple choice – standard"}},{"id":"step-4","stimulus":"&lt;p&gt;Como essa subtração pode ser reorganizada para obter o termo que falta?&lt;/p&gt;&lt;p style=\"text-align: center\"&gt;... − {{Q1}} = {{Q2}}&lt;/p&gt;","seed":{"calculated":[{"name":"4-A1","label":"{{Q2}} + {{Q1}} = ..."},{"name":"4-A2","label":"{{Q1}} − {{Q2}} = ...","incorrect":true},{"name":"4-A3","label":"{{Q2}} − {{Q1}} = ...","incorrect":true}]},"algorithm":{"name":"trueFalse","template":"Multiple choice – standard"}},{"id":"step-5","stimulus":"&lt;p&gt;Portanto, resolva o seguinte cálculo para obter o número de panfletos que Marcos recebeu no início.&lt;/p&gt;","template":"&lt;p style=\"text-align: center\"&gt;{{Q1}} + {{Q2}} = {{response}}&lt;/p&gt;","seed":{"calculated":[{"name":"5-A4","label":"{{function}}","function":"{{Q1}}+{{Q2}}"}]},"algorithm":{"name":"calculateOperation","params":{"method":"equivSymbolic","decimalPlaces":2,"keyboard":"NUMERICAL"}}}]}</v>
      </c>
      <c r="D136" s="184" t="str">
        <f t="shared" si="2"/>
        <v>#REF!</v>
      </c>
    </row>
    <row r="137" ht="15.75" customHeight="1">
      <c r="A137" s="184" t="str">
        <f>Seeds!AB112</f>
        <v>M4-NyO-11a-I-1</v>
      </c>
      <c r="B137" s="184" t="str">
        <f t="shared" si="36"/>
        <v>#REF!</v>
      </c>
      <c r="C137" s="184" t="str">
        <f>Seeds!AA112</f>
        <v>{"id":"M4-NyO-11a-I-1","stimulus":"&lt;p&gt;Arraste a solução correta.&lt;/p&gt;","template":"&lt;p style=\"text-align: center\"&gt;{{T1}} − ({{Q4}} + {{Q5}}) = {{response}}&lt;/p&gt;","hint":"&lt;p&gt;Nestas operações combinadas, devem ser resolvidas primeiro as operações entre parênteses e depois as adições e subtrações.&lt;/p&gt;","feedback":"&lt;p&gt;Em operações combinadas, devem ser resolvidos primeiro os parênteses e depois as adições e subtrações.&lt;/p&gt;&lt;p style=\"text-align: center\"&gt;{{T1}} − ({{Q4}} + {{Q5}}) = {{T1}} − {{T2}} = {{Q1}}&lt;/p&gt;","seed":{"parameters":[{"name":"Q1","label":null,"min":10,"max":30,"step":1},{"name":"Q2","label":null,"min":10,"max":30,"step":1},{"name":"Q3","label":null,"min":10,"max":30,"step":1},{"name":"Q4","label":null,"min":50,"max":100,"step":1},{"name":"Q5","label":null,"min":20,"max":50,"step":1}],"calculated":[{"name":"T1","label":"{{function}}","function":"{{Q1}}+{{Q5}}+{{Q4}}","temp":true},{"name":"T2","label":"{{function}}","function":"{{Q4}}+{{Q5}}","temp":true},{"name":"A1","label":"{{function}}","function":"{{Q1}}"},{"name":"A2","label":"{{function}}","function":"{{Q2}}","incorrect":true},{"name":"A3","label":"{{function}}","function":"{{Q3}}","incorrect":true}],"uniques":true},"algorithm":{"name":"calculateOperation","template":"Cloze with drag &amp; drop","params":{"keyboard":"INTERMEDIATE"}}}</v>
      </c>
      <c r="D137" s="184" t="str">
        <f t="shared" si="2"/>
        <v>#REF!</v>
      </c>
    </row>
    <row r="138" ht="15.75" customHeight="1">
      <c r="A138" s="184" t="str">
        <f>Seeds!AB113</f>
        <v>M4-NyO-11a-I-2</v>
      </c>
      <c r="B138" s="184" t="str">
        <f t="shared" si="36"/>
        <v>#REF!</v>
      </c>
      <c r="C138" s="184" t="str">
        <f>Seeds!AA113</f>
        <v>{"id":"M4-NyO-11a-I-2","stimulus":"&lt;p&gt;Arraste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20,"max":50,"step":1},{"name":"Q2","label":null,"min":20,"max":50,"step":1},{"name":"Q3","label":null,"min":20,"max":50,"step":1},{"name":"Q4","label":null,"min":10,"max":50,"step":1},{"name":"Q5","label":null,"min":50,"max":100,"step":1}],"calculated":[{"name":"T1","label":"{{function}}","function":"{{Q1}}+{{Q5}}-{{Q4}}","temp":true},{"name":"T2","label":"{{function}}","function":"{{Q1}}+{{Q5}}","temp":true},{"name":"A1","label":"{{function}}","function":"{{Q1}}"},{"name":"A2","label":"{{function}}","function":"{{Q2}}","incorrect":true},{"name":"A3","label":"{{function}}","function":"{{Q3}}","incorrect":true}],"uniques":true},"algorithm":{"name":"calculateOperation","template":"Cloze with drag &amp; drop","params":{"keyboard":"INTERMEDIATE"}}}</v>
      </c>
      <c r="D138" s="184" t="str">
        <f t="shared" si="2"/>
        <v>#REF!</v>
      </c>
    </row>
    <row r="139" ht="15.75" customHeight="1">
      <c r="A139" s="184" t="str">
        <f>Seeds!AB114</f>
        <v>M4-NyO-11a-I-3</v>
      </c>
      <c r="B139" s="184" t="str">
        <f t="shared" si="36"/>
        <v>#REF!</v>
      </c>
      <c r="C139" s="184" t="str">
        <f>Seeds!AA114</f>
        <v>{"id":"M4-NyO-11a-I-3","stimulus":"&lt;p&gt;Arraste a solução correta.&lt;/p&gt;","template":"&lt;p style=\"text-align: center\"&gt;({{T1}} − {{Q4}}) + {{Q5}}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{{Q4}}) + {{Q5}} = {{T2}} + {{Q5}} = {{Q1}}&lt;/p&gt;","seed":{"parameters":[{"name":"Q1","label":null,"min":50,"max":100,"step":1},{"name":"Q2","label":null,"min":50,"max":100,"step":1},{"name":"Q3","label":null,"min":50,"max":100,"step":1},{"name":"Q4","label":null,"min":10,"max":50,"step":1},{"name":"Q5","label":null,"min":10,"max":50,"step":1}],"calculated":[{"name":"T1","label":"{{function}}","function":"{{Q1}}+{{Q4}}-{{Q5}}","temp":true},{"name":"T2","label":"{{function}}","function":"{{Q1}}-{{Q5}}","temp":true},{"name":"A1","label":"{{function}}","function":"{{Q1}}"},{"name":"A2","label":"{{function}}","function":"{{Q2}}","incorrect":true},{"name":"A3","label":"{{function}}","function":"{{Q3}}","incorrect":true}],"uniques":true},"algorithm":{"name":"calculateOperation","template":"Cloze with drag &amp; drop","params":{"keyboard":"INTERMEDIATE"}}}</v>
      </c>
      <c r="D139" s="184" t="str">
        <f t="shared" si="2"/>
        <v>#REF!</v>
      </c>
    </row>
    <row r="140" ht="15.75" customHeight="1">
      <c r="A140" s="184" t="str">
        <f>Seeds!AB115</f>
        <v>M4-NyO-11a-E-1</v>
      </c>
      <c r="B140" s="184" t="str">
        <f t="shared" si="36"/>
        <v>#REF!</v>
      </c>
      <c r="C140" s="184" t="str">
        <f>Seeds!AA115</f>
        <v>{"id":"M4-NyO-11a-E-1","stimulus":"&lt;p&gt;Calcule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50,"max":100,"step":1},{"name":"Q2","label":null,"min":50,"max":100,"step":1},{"name":"Q3","label":null,"min":10,"max":50,"step":1}],"calculated":[{"name":"T1","label":"{{function}}","function":"{{Q1}}+{{Q2}}-{{Q3}}","temp":true},{"name":"T2","label":"{{function}}","function":"{{Q2}}-{{Q3}}","temp":true},{"name":"A1","label":"{{function}}","function":"{{Q1}}"}],"uniques":true},"algorithm":{"name":"calculateOperation","params":{"method":"equivLiteral","keyboard":"NUMERICAL"}}}</v>
      </c>
      <c r="D140" s="184" t="str">
        <f t="shared" si="2"/>
        <v>#REF!</v>
      </c>
    </row>
    <row r="141" ht="15.75" customHeight="1">
      <c r="A141" s="184" t="str">
        <f>Seeds!AB116</f>
        <v>M4-NyO-11a-E-2</v>
      </c>
      <c r="B141" s="184" t="str">
        <f t="shared" si="36"/>
        <v>#REF!</v>
      </c>
      <c r="C141" s="184" t="str">
        <f>Seeds!AA116</f>
        <v>{"id":"M4-NyO-11a-E-2","stimulus":"&lt;p&gt;Calcule o resultado desta operação.&lt;/p&gt;","template":"&lt;p style=\"text-align: center\"&gt;{{Q1}}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center\"&gt;{{Q1}} + ({{Q2}} − {{Q3}}) = {{Q1}} + {{T2}} = {{A1}}&lt;/p&gt;","seed":{"parameters":[{"name":"Q1","label":null,"min":10,"max":100,"step":1},{"name":"Q2","label":null,"min":50,"max":100,"step":1},{"name":"Q3","label":null,"min":10,"max":50,"step":1}],"calculated":[{"name":"T2","label":"{{function}}","function":"{{Q2}}-{{Q3}}","temp":true},{"name":"A1","label":"{{function}}","function":"{{Q1}}+{{Q2}}-{{Q3}}"}],"uniques":true},"algorithm":{"name":"calculateOperation","params":{"method":"equivLiteral","keyboard":"NUMERICAL"}}}</v>
      </c>
      <c r="D141" s="184" t="str">
        <f t="shared" si="2"/>
        <v>#REF!</v>
      </c>
    </row>
    <row r="142" ht="15.75" customHeight="1">
      <c r="A142" s="184" t="str">
        <f>Seeds!AB117</f>
        <v>M4-NyO-11a-E-3</v>
      </c>
      <c r="B142" s="184" t="str">
        <f t="shared" si="36"/>
        <v>#REF!</v>
      </c>
      <c r="C142" s="184" t="str">
        <f>Seeds!AA117</f>
        <v>{"id":"M4-NyO-11a-E-3","stimulus":"&lt;p&gt;Calcule o resultado desta operação.&lt;/p&gt;","template":"&lt;p style=\"text-align: center\"&gt;{{T1}} − ({{Q2}} + {{Q3}}) = {{response}}&lt;/p&gt;","hint":"&lt;p&gt;Em operações combinadas, devem ser resolvidos primeiro os parênteses e depois as adições e subtrações.&lt;/p&gt;","feedback":"&lt;p&gt;Em operações combinadas, devem ser resolvidos primeiro os parênteses e depois as adições e subtrações.&lt;/p&gt;&lt;p style=\"text-align: center\"&gt;{{T1}} − ({{Q2}} + {{Q3}}) = {{T1}} − {{T2}} = {{Q1}}&lt;/p&gt;","seed":{"parameters":[{"name":"Q1","label":null,"min":10,"max":100,"step":1},{"name":"Q2","label":null,"min":10,"max":100,"step":1},{"name":"Q3","label":null,"min":10,"max":100,"step":1}],"calculated":[{"name":"T1","label":"{{function}}","function":"{{Q1}}+{{Q2}}+{{Q3}}","temp":true},{"name":"T2","label":"{{function}}","function":"{{Q2}}+{{Q3}}","temp":true},{"name":"A1","label":"{{function}}","function":"{{Q1}}"}],"uniques":true},"algorithm":{"name":"calculateOperation","params":{"method":"equivLiteral","keyboard":"NUMERICAL"}}}</v>
      </c>
      <c r="D142" s="184" t="str">
        <f t="shared" si="2"/>
        <v>#REF!</v>
      </c>
    </row>
    <row r="143" ht="15.75" customHeight="1">
      <c r="A143" s="184" t="str">
        <f t="shared" ref="A143:C143" si="37">#REF!</f>
        <v>#REF!</v>
      </c>
      <c r="B143" s="184" t="str">
        <f t="shared" si="37"/>
        <v>#REF!</v>
      </c>
      <c r="C143" s="184" t="str">
        <f t="shared" si="37"/>
        <v>#REF!</v>
      </c>
      <c r="D143" s="184" t="str">
        <f t="shared" si="2"/>
        <v>#REF!</v>
      </c>
    </row>
    <row r="144" ht="15.75" customHeight="1">
      <c r="A144" s="184" t="str">
        <f t="shared" ref="A144:C144" si="38">#REF!</f>
        <v>#REF!</v>
      </c>
      <c r="B144" s="184" t="str">
        <f t="shared" si="38"/>
        <v>#REF!</v>
      </c>
      <c r="C144" s="184" t="str">
        <f t="shared" si="38"/>
        <v>#REF!</v>
      </c>
      <c r="D144" s="184" t="str">
        <f t="shared" si="2"/>
        <v>#REF!</v>
      </c>
    </row>
    <row r="145" ht="15.75" customHeight="1">
      <c r="A145" s="184" t="str">
        <f>Seeds!AB118</f>
        <v>M4-NyO-13a-I-1</v>
      </c>
      <c r="B145" s="184" t="str">
        <f t="shared" ref="B145:B158" si="39">#REF!</f>
        <v>#REF!</v>
      </c>
      <c r="C145" s="184" t="str">
        <f>Seeds!AA118</f>
        <v>{
    "id": "M4-NyO-13a-I-1",
    "stimulus": "&lt;p&gt;Selecione a igualdade que apresenta a propriedade comutativa da multiplicação.&lt;/p&gt;",
    "hint": "&lt;p&gt;A multiplicação tem propriedade comutativa, pois a ordem dos fatores não altera o produto.&lt;/p&gt;",
    "feedback": "&lt;p&gt;A multiplicação tem propriedade comutativa, pois a ordem dos fatores não altera o produto:&lt;/p&gt;&lt;p style=\"text-align: center\"&gt;{{Q1}} × {{Q2}} = {{Q2}} × {{Q1}}&lt;/p&gt;&lt;p&gt;{{T1}}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"{{Q1}}*{{Q2}}",
                "temp": true
            },
            {
                "name": "A1",
                "label": "{{Q1}} × {{Q2}} = {{Q2}} × {{Q1}}",
                "function": ""
            },
            {
                "name": "A2",
                "label": "{{Q3}} × {{Q4}} × {{Q5}} = {{Q4}} × {{Q5}} × {{Q3}}",
                "function": ""
            },
            {
                "name": "A3",
                "label": "{{Q6}} × ({{Q7}} × {{Q8}}) = ({{Q6}} × {{Q7}}) × {{Q8}}",
                "feedback": " &lt;p&gt;Nesta multiplicação vê-se a propriedade associativa: a maneira de agrupar os fatores não altera o produto.&lt;/p&gt;",
                "incorrect": true
            },
            {
                "name": "A4",
                "label": "({{Q9}} × {{Q10}}) × {{Q11}} = {{Q9}} × ({{Q10}} × {{Q11}})",
                "feedback": " &lt;p&gt;Nesta multiplicação vê-se a propriedade associativa: a maneira de agrupar os fatores não altera o produto.&lt;/p&gt;",
                "incorrect": true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v>
      </c>
      <c r="D145" s="184" t="str">
        <f t="shared" si="2"/>
        <v>#REF!</v>
      </c>
    </row>
    <row r="146" ht="15.75" customHeight="1">
      <c r="A146" s="184" t="str">
        <f>Seeds!AB119</f>
        <v>M4-NyO-13a-E-1</v>
      </c>
      <c r="B146" s="184" t="str">
        <f t="shared" si="39"/>
        <v>#REF!</v>
      </c>
      <c r="C146" s="184" t="str">
        <f>Seeds!AA119</f>
        <v>{"id":"M4-NyO-13a-E-1","stimulus":"&lt;p&gt;Complete a seguinte multiplicação para verificar a propriedade comutativa.&lt;/p&gt;","template":"&lt;p style=\"text-align: center\"&gt;{{Q1}} × {{Q2}} = {{response}} × {{response}} = {{T1}}&lt;/p&gt;","hint":"&lt;p&gt;A multiplicação tem propriedade comutativa, pois a ordem dos fatores não altera o produto.&lt;/p&gt;","feedback":"&lt;p&gt;A multiplicação tem propriedade comutativa, pois a ordem dos fatores não altera o produto.&lt;/p&gt;","seed":{"parameters":[{"name":"Q1","label":null,"min":1,"max":99,"step":1},{"name":"Q2","label":null,"min":1,"max":99,"step":1}],"calculated":[{"name":"T1","label":"{{function}}","function":"{{Q1}}*{{Q2}}","temp":true},{"name":"A1","label":"{{function}}","function":"{{Q2}}"},{"name":"A2","label":"{{function}}","function":"{{Q1}}"}],"uniques":true},"algorithm":{"name":"calculateOperation","params":{"method":"equivLiteral","keyboard":"NUMERICAL"}}}</v>
      </c>
      <c r="D146" s="184" t="str">
        <f t="shared" si="2"/>
        <v>#REF!</v>
      </c>
    </row>
    <row r="147" ht="15.75" customHeight="1">
      <c r="A147" s="184" t="str">
        <f>Seeds!AB120</f>
        <v>M4-NyO-13b-I-1</v>
      </c>
      <c r="B147" s="184" t="str">
        <f t="shared" si="39"/>
        <v>#REF!</v>
      </c>
      <c r="C147" s="184" t="str">
        <f>Seeds!AA120</f>
        <v>{
    "id": "M4-NyO-13b-I-1",
    "stimulus": "&lt;p&gt;Selecione a igualdade que apresenta a propriedade associativa da multiplicação.&lt;/p&gt;",
    "hint": "&lt;p&gt;As multiplicações têm propriedade associativa, pois a maneira como os fatores são agrupados não altera o produto.&lt;/p&gt;",
    "feedback": "&lt;p&gt;As multiplicações têm propriedade associativa, pois a maneira como os fatores são agrupados não altera o produto:&lt;/p&gt;&lt;p&gt;({{Q6}} × {{Q7}}) × {{Q8}} = {{Q6}} × ({{Q7}} × {{Q8}})&lt;/p&gt;&lt;p&gt;{{T3}} × {{Q8}} = {{Q6}} × {{T2}}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"{{Q6}}*{{Q7}}*{{Q8}}",
                "temp": true
            },
            {
                "name": "T2",
                "label": "{{function}}",
                "function": "{{Q7}}*{{Q8}}",
                "temp": true
            },
            {
                "name": "T3",
                "label": "{{function}}",
                "function": "{{Q6}}*{{Q7}}",
                "temp": true
            },
            {
                "name": "A1",
                "label": "{{Q1}} × {{Q2}} = {{Q2}} × {{Q1}}",
                "feedback": "&lt;p&gt;Nesta multiplicação vê-se a propriedade comutativa: a ordem dos fatores não altera o produto.&lt;/p&gt;",
                "incorrect": true
            },
            {
                "name": "A2",
                "label": "{{Q3}} × {{Q4}} × {{Q5}} = {{Q4}} × {{Q5}} × {{Q3}}",
                "feedback": "&lt;p&gt;Nesta multiplicação vê-se a propriedade comutativa: a ordem dos fatores não altera o produto.&lt;/p&gt;",
                "incorrect": true
            },
            {
                "name": "A3",
                "label": "{{Q6}} × ({{Q7}} × {{Q8}}) = ({{Q6}} × {{Q7}}) × {{Q8}}"
            },
            {
                "name": "A4",
                "label": "({{Q9}} × {{Q10}}) × {{Q11}} = {{Q9}} × ({{Q10}} × {{Q11}})"
            },
            {
                "name": "A5",
                "label": "{{Q12}} × ({{Q13}} + {{Q14}}) = {{Q12}} × {{Q13}} + {{Q12}} × {{Q14}}",
                "feedback": " &lt;p&gt;Nesta multiplicação vê-se a propriedade distributiva: a multiplicação de uma soma é a soma das multiplicações.&lt;/p&gt;",
                "incorrect": true
            },
            {
                "name": "A6",
                "label": "{{Q15}} × {{Q16}} + {{Q15}} × {{Q17}} = {{Q15}} × ({{Q16}} + {{Q17}})",
                "feedback": " &lt;p&gt;Nesta multiplicação vê-se a propriedade distributiva: a multiplicação de uma soma é a soma das multiplicações.&lt;/p&gt;",
                "incorrect": true
            }
        ],
        "uniques": true
    },
    "algorithm": {
        "name": "trueFalse",
        "template": "Multiple choice – standard",
        "params": {
            "countCorrect": 1,
            "countIncorrect": 2,
            "showCheckIcon": false,
            "columns": 3
        }
    }
}</v>
      </c>
      <c r="D147" s="184" t="str">
        <f t="shared" si="2"/>
        <v>#REF!</v>
      </c>
    </row>
    <row r="148" ht="15.75" customHeight="1">
      <c r="A148" s="184" t="str">
        <f>Seeds!AB121</f>
        <v>M4-NyO-13b-E-1</v>
      </c>
      <c r="B148" s="184" t="str">
        <f t="shared" si="39"/>
        <v>#REF!</v>
      </c>
      <c r="C148" s="184" t="str">
        <f>Seeds!AA121</f>
        <v>{"id":"M4-NyO-13b-E-1","stimulus":"&lt;p&gt;Complete estas multiplicações para verificar a propriedade associativa.&lt;/p&gt;","template":"&lt;p style=\"text-align: center\"&gt;({{Q1}} × {{Q2}}) × {{Q3}} = {{response}} × ({{Q2}} × {{Q3}})&lt;/p&gt;&lt;p style=\"text-align: center\"&gt;{{Q4}} × ({{Q5}} × {{Q6}}) = ({{Q4}} × {{response}} )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1}}"},{"name":"A2","label":"{{function}}","function":"{{Q5}}"}],"uniques":true},"algorithm":{"name":"calculateOperation","params":{"method":"equivLiteral","keyboard":"NUMERICAL"}}}</v>
      </c>
      <c r="D148" s="184" t="str">
        <f t="shared" si="2"/>
        <v>#REF!</v>
      </c>
    </row>
    <row r="149" ht="15.75" customHeight="1">
      <c r="A149" s="184" t="str">
        <f>Seeds!AB122</f>
        <v>M4-NyO-13b-E-2</v>
      </c>
      <c r="B149" s="184" t="str">
        <f t="shared" si="39"/>
        <v>#REF!</v>
      </c>
      <c r="C149" s="184" t="str">
        <f>Seeds!AA122</f>
        <v>{"id":"M4-NyO-13b-E-2","stimulus":"&lt;p&gt;Complete estas multiplicações para verificar a propriedade associativa.&lt;/p&gt;","template":"&lt;p style=\"text-align: center\"&gt;({{Q1}} × {{Q2}}) × {{Q3}} = {{Q1}} × ({{Q2}} × {{response}} )&lt;/p&gt;&lt;p style=\"text-align: center\"&gt;{{Q4}} × ({{Q5}} × {{Q6}}) = ( {{response}} × {{Q5}}) × {{Q6}}&lt;/p&gt;","hint":"&lt;p&gt;As multiplicações têm propriedade associativa, pois a maneira como os fatores são agrupados não altera o produto.&lt;/p&gt;","feedback":"&lt;p&gt;As multiplicações têm propriedade associativa, pois a maneira como os fatores são agrupados não altera o produto:&lt;/p&gt;&lt;p style=\"text-align: center\"&gt;({{Q1}} × {{Q2}}) × {{Q3}} = {{Q1}} × ({{Q2}} × {{Q3}})&lt;/p&gt;&lt;p&gt;{{T2}} × {{Q3}} = {{Q1}} × {{T3}} = {{T1}}&lt;/p&gt;","seed":{"parameters":[{"name":"Q1","label":null,"min":1,"max":99,"step":1},{"name":"Q2","label":null,"min":1,"max":99,"step":1},{"name":"Q3","label":null,"min":1,"max":99,"step":1},{"name":"Q4","label":null,"min":1,"max":99,"step":1},{"name":"Q5","label":null,"min":1,"max":99,"step":1},{"name":"Q6","label":null,"min":1,"max":99,"step":1}],"calculated":[{"name":"T1","label":"{{function}}","function":"{{Q1}}*{{Q2}}*{{Q3}}","temp":true},{"name":"T2","label":"{{function}}","function":"{{Q1}}*{{Q2}}","temp":true},{"name":"T3","label":"{{function}}","function":"{{Q2}}*{{Q3}}","temp":true},{"name":"A1","label":"{{function}}","function":"{{Q3}}"},{"name":"A2","label":"{{function}}","function":"{{Q4}}"}],"uniques":true},"algorithm":{"name":"calculateOperation","params":{"method":"equivLiteral","keyboard":"NUMERICAL"}}}</v>
      </c>
      <c r="D149" s="184" t="str">
        <f t="shared" si="2"/>
        <v>#REF!</v>
      </c>
    </row>
    <row r="150" ht="15.75" customHeight="1">
      <c r="A150" s="184" t="str">
        <f>Seeds!AB123</f>
        <v>M4-NyO-13c-I-1</v>
      </c>
      <c r="B150" s="184" t="str">
        <f t="shared" si="39"/>
        <v>#REF!</v>
      </c>
      <c r="C150" s="184" t="str">
        <f>Seeds!AA123</f>
        <v>{
    "id": "M4-NyO-13c-I-1",
    "stimulus": "&lt;p&gt;Selecione a igualdade que apresenta a propriedade distributiva da multiplicação.&lt;/p&gt;",
    "hint": "&lt;p&gt;As multiplicações têm a propriedade distributiva, pois a multiplicação de uma soma é a soma das multiplicações.&lt;/p&gt;",
    "feedback": "&lt;p&gt;As multiplicações têm a propriedade distributiva, pois a multiplicação de uma soma é a soma das multiplicações.&lt;/p&gt;&lt;p style=\"text-align: center\"&gt;{{Q12}} × ({{Q13}} + {{Q14}}) = {{Q12}} × {{Q13}} + {{Q12}} × {{Q14}}&lt;/p&gt;&lt;p style=\"text-align: center\"&gt;{{Q12}} × {{T2}} = {{T3}} + {{T4}} = {{T1}}&lt;/p&gt;",
    "seed": {
        "parameters": [
            {
                "name": "Q1",
                "label": null,
                "min": 1,
                "max": 99,
                "step": 1
            },
            {
                "name": "Q2",
                "label": null,
                "min": 1,
                "max": 99,
                "step": 1
            },
            {
                "name": "Q3",
                "label": null,
                "min": 1,
                "max": 99,
                "step": 1
            },
            {
                "name": "Q4",
                "label": null,
                "min": 1,
                "max": 99,
                "step": 1
            },
            {
                "name": "Q5",
                "label": null,
                "min": 1,
                "max": 99,
                "step": 1
            },
            {
                "name": "Q6",
                "label": null,
                "min": 1,
                "max": 99,
                "step": 1
            },
            {
                "name": "Q7",
                "label": null,
                "min": 1,
                "max": 99,
                "step": 1
            },
            {
                "name": "Q8",
                "label": null,
                "min": 1,
                "max": 99,
                "step": 1
            },
            {
                "name": "Q9",
                "label": null,
                "min": 1,
                "max": 99,
                "step": 1
            },
            {
                "name": "Q10",
                "label": null,
                "min": 1,
                "max": 99,
                "step": 1
            },
            {
                "name": "Q11",
                "label": null,
                "min": 1,
                "max": 99,
                "step": 1
            },
            {
                "name": "Q12",
                "label": null,
                "min": 1,
                "max": 99,
                "step": 1
            },
            {
                "name": "Q13",
                "label": null,
                "min": 1,
                "max": 99,
                "step": 1
            },
            {
                "name": "Q14",
                "label": null,
                "min": 1,
                "max": 99,
                "step": 1
            },
            {
                "name": "Q15",
                "label": null,
                "min": 1,
                "max": 99,
                "step": 1
            },
            {
                "name": "Q16",
                "label": null,
                "min": 1,
                "max": 99,
                "step": 1
            },
            {
                "name": "Q17",
                "label": null,
                "min": 1,
                "max": 99,
                "step": 1
            }
        ],
        "calculated": [
            {
                "name": "T1",
                "label": "{{function}}",
                "function": "{{Q12}}*({{Q13}}+{{Q14}})",
                "temp": true
            },
            {
                "name": "T2",
                "label": "{{function}}",
                "function": "{{Q13}}+{{Q14}}",
                "temp": true
            },
            {
                "name": "T3",
                "label": "{{function}}",
                "function": "{{Q12}}*{{Q13}}",
                "temp": true
            },
            {
                "name": "T4",
                "label": "{{function}}",
                "function": "{{Q12}}*{{Q14}}",
                "temp": true
            },
            {
                "name": "A1",
                "label": "{{Q1}} × {{Q2}} = {{Q2}} × {{Q1}}",
                "feedback": "&lt;p&gt;Nesta multiplicação observa-se a propriedade comutativa: a ordem dos fatores não altera o produto.&lt;/p&gt;",
                "incorrect": true
            },
            {
                "name": "A2",
                "label": "{{Q3}} × {{Q4}} × {{Q5}} = {{Q4}} × {{Q5}} × {{Q3}}",
                "feedback": "&lt;p&gt;Nesta multiplicação observa-se a propriedade comutativa: a ordem dos fatores não altera o produto.&lt;/p&gt;",
                "incorrect": true
            },
            {
                "name": "A3",
                "label": "{{Q6}} × ({{Q7}} × {{Q8}}) = ({{Q6}} × {{Q7}}) × {{Q8}}",
                "feedback": " &lt;p&gt;Nesta multiplicação observa-se a propriedade associativa: a maneira de agrupar os fatores não altera o produto.&lt;/p&gt;",
                "incorrect": true
            },
            {
                "name": "A4",
                "label": "({{Q9}} × {{Q10}}) × {{Q11}} = {{Q9}} × ({{Q10}} × {{Q11}})",
                "feedback": " &lt;p&gt;Nesta multiplicação observa-se a propriedade associativa: a maneira de agrupar os fatores não altera o produto.&lt;/p&gt;",
                "incorrect": true
            },
            {
                "name": "A5",
                "label": "{{Q12}} × ({{Q13}} + {{Q14}}) = {{Q12}} × {{Q13}} + {{Q12}} × {{Q14}}"
            },
            {
                "name": "A6",
                "label": "{{Q15}} × {{Q16}} + {{Q15}} × {{Q17}} = {{Q15}} × ({{Q16}} + {{Q17}})"
            }
        ],
        "uniques": true
    },
    "algorithm": {
        "name": "trueFalse",
        "template": "Multiple choice – standard",
        "params": {
            "countCorrect": 1,
            "countIncorrect": 2,
            "showCheckIcon": false,
            "columns": 3
        }
    }
}</v>
      </c>
      <c r="D150" s="184" t="str">
        <f t="shared" si="2"/>
        <v>#REF!</v>
      </c>
    </row>
    <row r="151" ht="15.75" customHeight="1">
      <c r="A151" s="184" t="str">
        <f>Seeds!AB124</f>
        <v>M4-NyO-13c-E-1</v>
      </c>
      <c r="B151" s="184" t="str">
        <f t="shared" si="39"/>
        <v>#REF!</v>
      </c>
      <c r="C151" s="184" t="str">
        <f>Seeds!AA124</f>
        <v>{"id":"M4-NyO-13c-E-1","stimulus":"&lt;p&gt;Complete estas multiplicações para verificar a propriedade distributiva.&lt;/p&gt;","template":"&lt;p style=\"text-align: center\"&gt;{{Q1}} × ({{Q2}} + {{Q3}}) = {{Q1}} × {{Q2}} + {{response}} × {{Q3}}&lt;/p&gt;&lt;p style=\"text-align: center\"&gt;{{Q4}} × {{Q5}} + {{Q4}} × {{Q6}} = {{response}} × ({{Q5}} + {{Q6}})&lt;/p&gt;","hint":"&lt;p&gt;As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1}}"},{"name":"A2","label":"{{function}}","function":"{{Q4}}"}],"uniques":true},"algorithm":{"name":"calculateOperation","params":{"method":"equivLiteral","keyboard":"NUMERICAL"}}}</v>
      </c>
      <c r="D151" s="184" t="str">
        <f t="shared" si="2"/>
        <v>#REF!</v>
      </c>
    </row>
    <row r="152" ht="15.75" customHeight="1">
      <c r="A152" s="184" t="str">
        <f>Seeds!AB125</f>
        <v>M4-NyO-13c-E-2</v>
      </c>
      <c r="B152" s="184" t="str">
        <f t="shared" si="39"/>
        <v>#REF!</v>
      </c>
      <c r="C152" s="184" t="str">
        <f>Seeds!AA125</f>
        <v>{"id":"M4-NyO-13c-E-2","stimulus":"&lt;p&gt;Complete estas multiplicações para verificar a propriedade distributiva.&lt;/p&gt;","template":"&lt;p style=\"text-align: center\"&gt;{{Q4}} × {{Q5}} + {{Q4}} × {{Q6}} = {{Q4}} × ({{Q5}} + {{response}} )&lt;/p&gt;&lt;p style=\"text-align: center\"&gt;{{Q1}} × ({{Q2}} + {{Q3}}) = {{Q1}} × {{response}} + {{Q1}} × {{Q3}}&lt;/p&gt;","hint":"&lt;p&gt;As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max":99,"step":1},{"name":"Q2","label":null,"min":1,"max":99,"step":1},{"name":"Q3","label":null,"min":1,"max":99,"step":1},{"name":"Q4","label":null,"min":1,"max":99,"step":1},{"name":"Q5","label":null,"min":1,"max":99,"step":1},{"name":"Q6","label":null,"min":1,"max":99,"step":1}],"calculated":[{"name":"T1","label":"{{function}}","function":"{{Q1}}*({{Q2}}+{{Q3}})","temp":true},{"name":"T2","label":"{{function}}","function":"{{Q2}}+{{Q3}}","temp":true},{"name":"T3","label":"{{function}}","function":"{{Q1}}*{{Q2}}","temp":true},{"name":"T4","label":"{{function}}","function":"{{Q1}}*{{Q3}}","temp":true},{"name":"A1","label":"{{function}}","function":"{{Q6}}"},{"name":"A2","label":"{{function}}","function":"{{Q2}}"}],"uniques":true},"algorithm":{"name":"calculateOperation","params":{"method":"equivLiteral","keyboard":"NUMERICAL"}}}</v>
      </c>
      <c r="D152" s="184" t="str">
        <f t="shared" si="2"/>
        <v>#REF!</v>
      </c>
    </row>
    <row r="153" ht="15.75" customHeight="1">
      <c r="A153" s="184" t="str">
        <f>Seeds!AB126</f>
        <v>M4-NyO-13c-A-1</v>
      </c>
      <c r="B153" s="184" t="str">
        <f t="shared" si="39"/>
        <v>#REF!</v>
      </c>
      <c r="C153" s="184" t="str">
        <f>Seeds!AA126</f>
        <v>{"id":"M4-NyO-13c-A-1","stimulus":"&lt;p&gt;Uma professora deu a seus alunos {{Q1}} kits com {{Q2}} lápis de cor e {{Q3}} canetas marca texto cada um. Quantos lápis e canetas ela distribuiu no total?&lt;/p&gt;","template":"&lt;p&gt;Ela distribuiu {{response}} lápis e canetas marca texto.&lt;/p&gt;","hint":"&lt;p&gt;As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10,"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D153" s="184" t="str">
        <f t="shared" si="2"/>
        <v>#REF!</v>
      </c>
    </row>
    <row r="154" ht="15.75" customHeight="1">
      <c r="A154" s="184" t="str">
        <f>Seeds!AB127</f>
        <v>M4-NyO-13c-A-2</v>
      </c>
      <c r="B154" s="184" t="str">
        <f t="shared" si="39"/>
        <v>#REF!</v>
      </c>
      <c r="C154" s="184" t="str">
        <f>Seeds!AA127</f>
        <v>{"id":"M4-NyO-13c-A-2","stimulus":"&lt;p&gt;A diretora de uma companhia de teatro deu a {{Q1}} atores, ingressos para que eles pudessem disponibilizá-los a seus familiares. Cada ator recebeu {{Q2}} ingressos para a sessão de sexta-feira e {{Q3}} para a sessão de sábado. Quantos ingressos foram disponibilizados no total?&lt;/p&gt;","template":"&lt;p&gt;Foram disponibilizados {{response}} ingressos.&lt;/p&gt;","hint":"&lt;p&gt;As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20,"step":1},{"name":"Q2","label":null,"min":2,"max":20,"step":1},{"name":"Q3","label":null,"min":2,"max":20,"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D154" s="184" t="str">
        <f t="shared" si="2"/>
        <v>#REF!</v>
      </c>
    </row>
    <row r="155" ht="15.75" customHeight="1">
      <c r="A155" s="184" t="str">
        <f>Seeds!AB128</f>
        <v>M4-NyO-13c-A-3</v>
      </c>
      <c r="B155" s="184" t="str">
        <f t="shared" si="39"/>
        <v>#REF!</v>
      </c>
      <c r="C155" s="184" t="str">
        <f>Seeds!AA128</f>
        <v>{"id":"M4-NyO-13c-A-3","stimulus":"&lt;p&gt;Diariamente, {{Q1}} navios chegam a um porto marítimo, cada um com {{Q2}} marinheiros e {{Q3}} turistas. Quantos viajantes, incluindo marinheiros e turistas, chegam ao porto por dia?&lt;/p&gt;","template":"&lt;p&gt;Ao porto, chegam {{response}} viajantes por dia.&lt;/p&gt;","hint":"&lt;p&gt;As multiplicações têm propriedade distributiva, pois a multiplicação de uma soma é a soma das multiplicações.&lt;/p&gt;","feedback":"&lt;p&gt;As multiplicações têm propriedade distributiva, pois a multiplicação de uma soma é a soma das multiplicações.&lt;/p&gt;&lt;p style=\"text-align: center\"&gt;{{Q1}} × ({{Q2}} + {{Q3}}) = {{Q1}} × {{Q2}} + {{Q1}} × {{Q3}}&lt;/p&gt;&lt;p style=\"text-align: center\"&gt;{{Q1}} × {{T2}} = {{T3}} + {{T4}} = {{T1}}&lt;/p&gt;","seed":{"parameters":[{"name":"Q1","label":null,"min":2,"max":99,"step":1},{"name":"Q2","label":null,"min":2,"max":99,"step":1},{"name":"Q3","label":null,"min":2,"max":99,"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D155" s="184" t="str">
        <f t="shared" si="2"/>
        <v>#REF!</v>
      </c>
    </row>
    <row r="156" ht="15.75" customHeight="1">
      <c r="A156" s="184" t="str">
        <f>Seeds!AB129</f>
        <v>M4-NyO-36a-I-1</v>
      </c>
      <c r="B156" s="184" t="str">
        <f t="shared" si="39"/>
        <v>#REF!</v>
      </c>
      <c r="C156" s="184" t="str">
        <f>Seeds!AA129</f>
        <v>{
    "id": "M4-NyO-36a-I-1",
    "stimulus": "&lt;p&gt;Selecione a frase correta sobre a seguinte multiplicação.&lt;/p&gt;&lt;p style=\"text-align: center\"&gt;{{Q1}} × {{Q2}} = {{T1}}&lt;/p&gt;",
    "hint": "&lt;p&gt;O multiplicando é o número que será somado quantas vezes o multiplicador indicar.&lt;/p&gt;",
    "feedback": "&lt;p&gt;O multiplicando, {{Q1}}, é o número que será somado a quantidade de vezes que indica o multiplicador, {{Q2}}. O produto é o resultado da operação, ou seja, {{T1}}.&lt;/p&gt;",
    "seed": {
        "parameters": [
            {
                "name": "Q1",
                "label": null,
                "min": 2,
                "max": 99,
                "step": 1
            },
            {
                "name": "Q2",
                "label": null,
                "min": 2,
                "max": 9,
                "step": 1
            }
        ],
        "calculated": [
            {
                "name": "T1",
                "label": "{{function}}",
                "function": "{{Q1}}*{{Q2}}",
                "temp": true
            },
            {
                "name": "A1",
                "label": "{{Q1}} é o multiplicando."
            },
            {
                "name": "A2",
                "label": "{{Q2}} é o multiplicador."
            },
            {
                "name": "A3",
                "label": "{{T1}} é o produto."
            },
            {
                "name": "A4",
                "label": "{{Q2}} é o multiplicando.",
                "incorrect": true
            },
            {
                "name": "A5",
                "label": "{{T1}} é o multiplicando.",
                "incorrect": true
            },
            {
                "name": "A6",
                "label": "{{Q1}} é o multiplicador.",
                "incorrect": true
            },
            {
                "name": "A7",
                "label": "{{T1}} é o multiplicador.",
                "incorrect": true
            },
            {
                "name": "A8",
                "label": "{{Q1}} é o produto.",
                "incorrect": true
            },
            {
                "name": "A9",
                "label": "{{Q2}} é o produto.",
                "incorrect": true
            }
        ],
        "uniques": true
    },
    "algorithm": {
        "name": "trueFalse",
        "template": "Multiple choice – standard",
        "params": {
            "countCorrect": 1,
            "countIncorrect": 2,
            "showCheckIcon": false,
            "columns": 3
        }
    }
}</v>
      </c>
      <c r="D156" s="184" t="str">
        <f t="shared" si="2"/>
        <v>#REF!</v>
      </c>
    </row>
    <row r="157" ht="15.75" customHeight="1">
      <c r="A157" s="184" t="str">
        <f>Seeds!AB130</f>
        <v>M4-NyO-36a-E-1</v>
      </c>
      <c r="B157" s="184" t="str">
        <f t="shared" si="39"/>
        <v>#REF!</v>
      </c>
      <c r="C157" s="184" t="str">
        <f>Seeds!AA130</f>
        <v>{"id":"M4-NyO-36a-E-1","stimulus":"&lt;p&gt;Nomeie os termos desta multiplicação.&lt;/p&gt;&lt;p style=\"text-align: center\"&gt;{{Q1}} × {{Q2}} = {{T1}}&lt;/p&gt;","template":"&lt;p&gt;{{Q1}} é o {{response}}.&lt;/p&gt;&lt;p&gt;{{Q2}}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ndo"},{"name":"A2","label":"multiplicador"}],"uniques":true},"algorithm":{"name":"calculateOperation","template":"Cloze with text"}}</v>
      </c>
      <c r="D157" s="184" t="str">
        <f t="shared" si="2"/>
        <v>#REF!</v>
      </c>
    </row>
    <row r="158" ht="15.75" customHeight="1">
      <c r="A158" s="184" t="str">
        <f>Seeds!AB131</f>
        <v>M4-NyO-36a-E-2</v>
      </c>
      <c r="B158" s="184" t="str">
        <f t="shared" si="39"/>
        <v>#REF!</v>
      </c>
      <c r="C158" s="184" t="str">
        <f>Seeds!AA131</f>
        <v>{"id":"M4-NyO-36a-E-2","stimulus":"&lt;p&gt;Nomeie os termos desta multiplicação.&lt;/p&gt;&lt;p style=\"text-align: center\"&gt;{{Q1}} × {{Q2}} = {{T1}}&lt;/p&gt;","template":"&lt;p&gt;{{Q2}} é o {{response}}.&lt;/p&gt;&lt;p&gt;{{Q1}} é o {{response}}.&lt;/p&gt;","hint":"&lt;p&gt;O multiplicando é o número que será somado quantas vezes o multiplicador indicar.&lt;/p&gt;","feedback":"&lt;p&gt;O multiplicando, {{Q1}}, é o número que será somado a quantidade de vezes que indica o multiplicador, {{Q2}}. O produto é o resultado da operação, ou seja, {{T1}}.&lt;/p&gt;","seed":{"parameters":[{"name":"Q1","label":null,"min":2,"max":99,"step":1},{"name":"Q2","label":null,"min":2,"max":99,"step":1}],"calculated":[{"name":"T1","label":"{{function}}","function":"{{Q1}}*{{Q2}}","temp":true},{"name":"A1","label":"multiplicador"},{"name":"A2","label":"multiplicando"}],"uniques":true},"algorithm":{"name":"calculateOperation","template":"Cloze with text"}}</v>
      </c>
      <c r="D158" s="184" t="str">
        <f t="shared" si="2"/>
        <v>#REF!</v>
      </c>
    </row>
    <row r="159" ht="15.75" customHeight="1">
      <c r="A159" s="184" t="str">
        <f t="shared" ref="A159:C159" si="40">#REF!</f>
        <v>#REF!</v>
      </c>
      <c r="B159" s="184" t="str">
        <f t="shared" si="40"/>
        <v>#REF!</v>
      </c>
      <c r="C159" s="184" t="str">
        <f t="shared" si="40"/>
        <v>#REF!</v>
      </c>
      <c r="D159" s="184" t="str">
        <f t="shared" si="2"/>
        <v>#REF!</v>
      </c>
    </row>
    <row r="160" ht="15.75" customHeight="1">
      <c r="A160" s="184" t="str">
        <f t="shared" ref="A160:C160" si="41">#REF!</f>
        <v>#REF!</v>
      </c>
      <c r="B160" s="184" t="str">
        <f t="shared" si="41"/>
        <v>#REF!</v>
      </c>
      <c r="C160" s="184" t="str">
        <f t="shared" si="41"/>
        <v>#REF!</v>
      </c>
      <c r="D160" s="184" t="str">
        <f t="shared" si="2"/>
        <v>#REF!</v>
      </c>
    </row>
    <row r="161" ht="15.75" customHeight="1">
      <c r="A161" s="184" t="str">
        <f t="shared" ref="A161:C161" si="42">#REF!</f>
        <v>#REF!</v>
      </c>
      <c r="B161" s="184" t="str">
        <f t="shared" si="42"/>
        <v>#REF!</v>
      </c>
      <c r="C161" s="184" t="str">
        <f t="shared" si="42"/>
        <v>#REF!</v>
      </c>
      <c r="D161" s="184" t="str">
        <f t="shared" si="2"/>
        <v>#REF!</v>
      </c>
    </row>
    <row r="162" ht="15.75" customHeight="1">
      <c r="A162" s="184" t="str">
        <f t="shared" ref="A162:C162" si="43">#REF!</f>
        <v>#REF!</v>
      </c>
      <c r="B162" s="184" t="str">
        <f t="shared" si="43"/>
        <v>#REF!</v>
      </c>
      <c r="C162" s="184" t="str">
        <f t="shared" si="43"/>
        <v>#REF!</v>
      </c>
      <c r="D162" s="184" t="str">
        <f t="shared" si="2"/>
        <v>#REF!</v>
      </c>
    </row>
    <row r="163" ht="15.75" customHeight="1">
      <c r="A163" s="184" t="str">
        <f t="shared" ref="A163:C163" si="44">#REF!</f>
        <v>#REF!</v>
      </c>
      <c r="B163" s="184" t="str">
        <f t="shared" si="44"/>
        <v>#REF!</v>
      </c>
      <c r="C163" s="184" t="str">
        <f t="shared" si="44"/>
        <v>#REF!</v>
      </c>
      <c r="D163" s="184" t="str">
        <f t="shared" si="2"/>
        <v>#REF!</v>
      </c>
    </row>
    <row r="164" ht="15.75" customHeight="1">
      <c r="A164" s="184" t="str">
        <f t="shared" ref="A164:C164" si="45">#REF!</f>
        <v>#REF!</v>
      </c>
      <c r="B164" s="184" t="str">
        <f t="shared" si="45"/>
        <v>#REF!</v>
      </c>
      <c r="C164" s="184" t="str">
        <f t="shared" si="45"/>
        <v>#REF!</v>
      </c>
      <c r="D164" s="184" t="str">
        <f t="shared" si="2"/>
        <v>#REF!</v>
      </c>
    </row>
    <row r="165" ht="15.75" customHeight="1">
      <c r="A165" s="184" t="str">
        <f t="shared" ref="A165:C165" si="46">#REF!</f>
        <v>#REF!</v>
      </c>
      <c r="B165" s="184" t="str">
        <f t="shared" si="46"/>
        <v>#REF!</v>
      </c>
      <c r="C165" s="184" t="str">
        <f t="shared" si="46"/>
        <v>#REF!</v>
      </c>
      <c r="D165" s="184" t="str">
        <f t="shared" si="2"/>
        <v>#REF!</v>
      </c>
    </row>
    <row r="166" ht="15.75" customHeight="1">
      <c r="A166" s="184" t="str">
        <f t="shared" ref="A166:C166" si="47">#REF!</f>
        <v>#REF!</v>
      </c>
      <c r="B166" s="184" t="str">
        <f t="shared" si="47"/>
        <v>#REF!</v>
      </c>
      <c r="C166" s="184" t="str">
        <f t="shared" si="47"/>
        <v>#REF!</v>
      </c>
      <c r="D166" s="184" t="str">
        <f t="shared" si="2"/>
        <v>#REF!</v>
      </c>
    </row>
    <row r="167" ht="15.75" customHeight="1">
      <c r="A167" s="184" t="str">
        <f>Seeds!AB132</f>
        <v>M4-NyO-14a-I-1</v>
      </c>
      <c r="B167" s="184" t="str">
        <f t="shared" ref="B167:B225" si="48">#REF!</f>
        <v>#REF!</v>
      </c>
      <c r="C167" s="184" t="str">
        <f>Seeds!AA132</f>
        <v>{"id":"M4-NyO-14a-I-1","stimulus":"&lt;p&gt;Arraste cada resultado para a sua operação.&lt;/p&gt;","hint":"&lt;p&gt;Para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2},{"name":"Q2","label":null,"list":[1000,100,10]},{"name":"Q3","label":null,"list":[1000,100,10]},{"name":"Q4","label":null,"list":[1000,100,10]}],"calculated":[{"name":"A1","label":"{{Q1}} × {{Q2}}","function":"{{Q2}}*{{Q1}}"},{"name":"A2","label":"{{Q1}} × {{Q3}}","function":"{{Q3}}*{{Q1}}"},{"name":"A3","label":"{{Q1}} × {{Q4}}","function":"{{Q4}}*{{Q1}}"}],"isNumToWords":true,"uniques":true},"algorithm":{"name":"linkOperationResult","params":{"invert":true},"template":"Match list"}}</v>
      </c>
      <c r="D167" s="184" t="str">
        <f t="shared" si="2"/>
        <v>#REF!</v>
      </c>
    </row>
    <row r="168" ht="15.75" customHeight="1">
      <c r="A168" s="184" t="str">
        <f>Seeds!AB133</f>
        <v>M4-NyO-14a-E-1</v>
      </c>
      <c r="B168" s="184" t="str">
        <f t="shared" si="48"/>
        <v>#REF!</v>
      </c>
      <c r="C168" s="184" t="str">
        <f>Seeds!AA133</f>
        <v>{"id":"M4-NyO-14a-E-1","stimulus":"&lt;p&gt;Calcule o resultado da seguinte operação.&lt;/p&gt;","template":"&lt;p style=\"text-align: center\"&gt;{{Q1}} × {{Q2}} =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seed":{"parameters":[{"name":"Q1","label":null,"min":11,"max":99,"step":1},{"name":"Q2","label":null,"list":[1000,100,10]}],"calculated":[{"name":"A1","label":"{{function}}","function":"{{Q2}}*{{Q1}}"}],"uniques":true},"algorithm":{"name":"calculateOperation","params":{"method":"equivLiteral","keyboard":"NUMERICAL"}}}</v>
      </c>
      <c r="D168" s="184" t="str">
        <f t="shared" si="2"/>
        <v>#REF!</v>
      </c>
    </row>
    <row r="169" ht="15.75" customHeight="1">
      <c r="A169" s="184" t="str">
        <f>Seeds!AB134</f>
        <v>M4-NyO-14a-A-1</v>
      </c>
      <c r="B169" s="184" t="str">
        <f t="shared" si="48"/>
        <v>#REF!</v>
      </c>
      <c r="C169" s="184" t="str">
        <f>Seeds!AA134</f>
        <v>{"id":"M4-NyO-14a-A-1","stimulus":"&lt;p&gt;Uma loja de esportes encomendou {{Q1}} caixas de meias. Se cada caixa contém {{Q2}} pares de meias, quantos pares foram encomendados?&lt;/p&gt;","template":"&lt;p&gt;Foram encomendados {{response}} pares de meias.&lt;/p&gt;","hint":"&lt;p&gt;Para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99,"step":1},{"name":"Q2","label":null,"list":[1000,100,10]}],"calculated":[{"name":"A1","label":"{{function}}","function":"{{Q2}}*{{Q1}}"}],"uniques":true},"algorithm":{"name":"calculateOperation","params":{"method":"equivLiteral","keyboard":"NUMERICAL"}}}</v>
      </c>
      <c r="D169" s="184" t="str">
        <f t="shared" si="2"/>
        <v>#REF!</v>
      </c>
    </row>
    <row r="170" ht="15.75" customHeight="1">
      <c r="A170" s="184" t="str">
        <f>Seeds!AB135</f>
        <v>M4-NyO-14a-A-2</v>
      </c>
      <c r="B170" s="184" t="str">
        <f t="shared" si="48"/>
        <v>#REF!</v>
      </c>
      <c r="C170" s="184" t="str">
        <f>Seeds!AA135</f>
        <v>{"id":"M4-NyO-14a-A-2","stimulus":"&lt;p&gt;Fábio treina 100 minutos por dia. Quantos minutos ele terá treinado após {{Q1}} dias?&lt;/p&gt;","template":"&lt;p&gt;Ele terá treinado {{response}} min.&lt;/p&gt;","hint":"&lt;p&gt;Para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100 = {{A1}}&lt;/p&gt;","seed":{"parameters":[{"name":"Q1","label":null,"min":11,"max":30,"step":1}],"calculated":[{"name":"A1","label":"{{function}}","function":"100*{{Q1}}"}],"uniques":true},"algorithm":{"name":"calculateOperation","params":{"method":"equivLiteral","keyboard":"NUMERICAL"}}}</v>
      </c>
      <c r="D170" s="184" t="str">
        <f t="shared" si="2"/>
        <v>#REF!</v>
      </c>
    </row>
    <row r="171" ht="15.75" customHeight="1">
      <c r="A171" s="184" t="str">
        <f>Seeds!AB136</f>
        <v>M4-NyO-14a-A-3</v>
      </c>
      <c r="B171" s="184" t="str">
        <f t="shared" si="48"/>
        <v>#REF!</v>
      </c>
      <c r="C171" s="184" t="str">
        <f>Seeds!AA136</f>
        <v>{"id":"M4-NyO-14a-A-3","stimulus":"&lt;p&gt;Um evento de corrida de cavalos vendeu {{Q2}} ingressos. Qual foi a arrecadação total se cada ingresso custou R$ {{Q1}}?&lt;/p&gt;","template":"&lt;p&gt;A arrecadação foi de R$ {{response}}.&lt;/p&gt;","hint":"&lt;p&gt;Para multiplicar um número por um 1 seguido de zeros, basta adicionar tantos zeros ao multiplicando quanto for a quantidade de zeros que há no multiplicador.&lt;/p&gt;","feedback":"&lt;p&gt;Para multiplicar um número por um 1 seguido de zeros, basta adicionar tantos zeros ao multiplicando quanto for a quantidade de zeros que há no multiplicador.&lt;/p&gt;&lt;p style=\"text-align: center\"&gt;{{Q1}} × {{Q2}} = {{A1}}&lt;/p&gt;","seed":{"parameters":[{"name":"Q1","label":null,"min":11,"max":50,"step":1},{"name":"Q2","label":null,"list":[1000,100,10]}],"calculated":[{"name":"A1","label":"{{function}}","function":"{{Q2}}*{{Q1}}"}],"uniques":true},"algorithm":{"name":"calculateOperation","params":{"method":"equivLiteral","keyboard":"NUMERICAL"}}}</v>
      </c>
      <c r="D171" s="184" t="str">
        <f t="shared" si="2"/>
        <v>#REF!</v>
      </c>
    </row>
    <row r="172" ht="15.75" customHeight="1">
      <c r="A172" s="184" t="str">
        <f>Seeds!AB137</f>
        <v>M4-NyO-14b-I-1</v>
      </c>
      <c r="B172" s="184" t="str">
        <f t="shared" si="48"/>
        <v>#REF!</v>
      </c>
      <c r="C172" s="184" t="str">
        <f>Seeds!AA137</f>
        <v>{"id":"M4-NyO-14b-I-1","stimulus":"&lt;p&gt;Selecione o resultado desta multiplicação: {{Q1}} × {{Q2}}.&lt;/p&gt;","hint":"&lt;p&gt;Comece multiplicando o último dígito do multiplicador pelo multiplicando.&lt;/p&gt;","feedback":"&lt;p&gt;O resultado de multiplicar {{Q1}} por {{Q2}} é {{A1}}.&lt;/p&gt;","seed":{"parameters":[{"name":"Q1","label":null,"min":10,"max":999,"step":1},{"name":"Q2","label":null,"min":10,"max":99,"step":1},{"name":"Q3","label":null,"min":10,"max":99,"step":1},{"name":"Q4","label":null,"min":10,"max":99,"step":1},{"name":"Q5","label":null,"min":10,"max":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v>
      </c>
      <c r="D172" s="184" t="str">
        <f t="shared" si="2"/>
        <v>#REF!</v>
      </c>
    </row>
    <row r="173" ht="15.75" customHeight="1">
      <c r="A173" s="184" t="str">
        <f>Seeds!AB138</f>
        <v>M4-NyO-14b-E-1</v>
      </c>
      <c r="B173" s="184" t="str">
        <f t="shared" si="48"/>
        <v>#REF!</v>
      </c>
      <c r="C173" s="184" t="str">
        <f>Seeds!AA138</f>
        <v>{"id":"M4-NyO-14b-E-1","stimulus":"&lt;p&gt;Calcule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max":99,"step":1}],"calculated":[{"name":"A1","label":"{{function}}","function":"{{Q1}}*{{Q2}}"}],"uniques":true},"algorithm":{"name":"calculateOperation","params":{"method":"equivLiteral","keyboard":"NUMERICAL"}}}</v>
      </c>
      <c r="D173" s="184" t="str">
        <f t="shared" si="2"/>
        <v>#REF!</v>
      </c>
    </row>
    <row r="174" ht="15.75" customHeight="1">
      <c r="A174" s="184" t="str">
        <f>Seeds!AB139</f>
        <v>M4-NyO-14b-A-1</v>
      </c>
      <c r="B174" s="184" t="str">
        <f t="shared" si="48"/>
        <v>#REF!</v>
      </c>
      <c r="C174" s="184" t="str">
        <f>Seeds!AA139</f>
        <v>{"id":"M4-NyO-14b-A-1","stimulus":"&lt;p&gt;Um transatlântico tem {{Q1}} cabines em cada um de seus {{Q2}} conveses. Quantas cabines há total?&lt;/p&gt;","template":"&lt;p&gt;Há {{response}} cabines.&lt;/p&gt;","hint":"&lt;p&gt;Comece multiplicando o último dígito do multiplicador pelo multiplicando.&lt;/p&gt;","feedback":"&lt;p&gt;O resultado de multiplicar {{Q1}} por {{Q2}} é {{A1}}.&lt;/p&gt;","seed":{"parameters":[{"name":"Q1","label":null,"min":80,"max":150,"step":1},{"name":"Q2","label":null,"min":10,"max":18,"step":1}],"calculated":[{"name":"A1","label":"{{function}}","function":"{{Q1}}*{{Q2}}"}],"uniques":true},"algorithm":{"name":"calculateOperation","params":{"method":"equivLiteral","keyboard":"NUMERICAL"}}}</v>
      </c>
      <c r="D174" s="184" t="str">
        <f t="shared" si="2"/>
        <v>#REF!</v>
      </c>
    </row>
    <row r="175" ht="15.75" customHeight="1">
      <c r="A175" s="184" t="str">
        <f>Seeds!AB140</f>
        <v>M4-NyO-14b-A-2</v>
      </c>
      <c r="B175" s="184" t="str">
        <f t="shared" si="48"/>
        <v>#REF!</v>
      </c>
      <c r="C175" s="184" t="str">
        <f>Seeds!AA140</f>
        <v>{"id":"M4-NyO-14b-A-2","stimulus":"&lt;p&gt;Para o Dia Mundial do Livro, {{Q2}} livrarias deram de brinde o mesmo marca página para cada livro comprado. Se ao todo foram vendidos {{Q1}} livros, quantos marca páginas foram distribuídos no total?&lt;/p&gt;","template":"&lt;p&gt;Foram distribuídos {{response}} marca páginas.&lt;/p&gt;","hint":"&lt;p&gt;Comece multiplicando o último dígito do multiplicador pelo multiplicando.&lt;/p&gt;","feedback":"&lt;p&gt;O resultado de multiplicar {{Q1}} por {{Q2}} é {{A1}}.&lt;/p&gt;","seed":{"parameters":[{"name":"Q1","label":null,"min":200,"max":999,"step":1},{"name":"Q2","label":null,"min":10,"max":99,"step":1}],"calculated":[{"name":"A1","label":"{{function}}","function":"{{Q1}}*{{Q2}}"}],"uniques":true},"algorithm":{"name":"calculateOperation","params":{"method":"equivLiteral","keyboard":"NUMERICAL"}}}</v>
      </c>
      <c r="D175" s="184" t="str">
        <f t="shared" si="2"/>
        <v>#REF!</v>
      </c>
    </row>
    <row r="176" ht="15.75" customHeight="1">
      <c r="A176" s="184" t="str">
        <f>Seeds!AB141</f>
        <v>M4-NyO-14b-A-3</v>
      </c>
      <c r="B176" s="184" t="str">
        <f t="shared" si="48"/>
        <v>#REF!</v>
      </c>
      <c r="C176" s="184" t="str">
        <f>Seeds!AA141</f>
        <v>{"id":"M4-NyO-14b-A-3","stimulus":"&lt;p&gt;Uma parteira atendeu {{Q1}} partos em um mês. Se em cada mês ela tiver a mesma quantidade de atendimentos, quantos partos serão realizados em {{Q2}} meses?&lt;/p&gt;","template":"&lt;p&gt;Serão realizados {{response}} partos.&lt;/p&gt;","hint":"&lt;p&gt;Comece multiplicando o último dígito do multiplicador pelo multiplicando.&lt;/p&gt;","feedback":"&lt;p&gt;O resultado de multiplicar {{Q1}} por {{Q2}} é {{A1}}.&lt;/p&gt;","seed":{"parameters":[{"name":"Q1","label":null,"min":100,"max":200,"step":1},{"name":"Q2","label":null,"min":10,"max":99,"step":1}],"calculated":[{"name":"A1","label":"{{function}}","function":"{{Q1}}*{{Q2}}"}],"uniques":true},"algorithm":{"name":"calculateOperation","params":{"method":"equivLiteral","keyboard":"NUMERICAL"}}}</v>
      </c>
      <c r="D176" s="184" t="str">
        <f t="shared" si="2"/>
        <v>#REF!</v>
      </c>
    </row>
    <row r="177" ht="15.75" customHeight="1">
      <c r="A177" s="184" t="str">
        <f>Seeds!AB142</f>
        <v>M4-NyO-14c-I-1</v>
      </c>
      <c r="B177" s="184" t="str">
        <f t="shared" si="48"/>
        <v>#REF!</v>
      </c>
      <c r="C177" s="184" t="str">
        <f>Seeds!AA142</f>
        <v>{"id":"M4-NyO-14c-I-1","stimulus":"&lt;p&gt;Selecione o resultado da multiplicação: {{Q1}} × {{Q2}}.&lt;/p&gt;","hint":"&lt;p&gt;Comece multiplicando o último dígito do multiplicador pelo multiplicando.&lt;/p&gt;","feedback":"&lt;p&gt;O resultado de multiplicar {{Q1}} por {{Q2}} é {{A1}}.&lt;/p&gt;","seed":{"parameters":[{"name":"Q1","label":null,"min":10,"max":999,"step":1},{"name":"Q2","label":null,"min":100,"max":999,"step":1},{"name":"Q3","label":null,"min":100,"max":999,"step":1},{"name":"Q4","label":null,"min":100,"max":999,"step":1},{"name":"Q5","label":null,"min":100,"max":999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standard","params":{"countCorrect":1,"countIncorrect":2,"showCheckIcon":false,"columns":3}}}</v>
      </c>
      <c r="D177" s="184" t="str">
        <f t="shared" si="2"/>
        <v>#REF!</v>
      </c>
    </row>
    <row r="178" ht="15.75" customHeight="1">
      <c r="A178" s="184" t="str">
        <f>Seeds!AB143</f>
        <v>M4-NyO-14c-E-1</v>
      </c>
      <c r="B178" s="184" t="str">
        <f t="shared" si="48"/>
        <v>#REF!</v>
      </c>
      <c r="C178" s="184" t="str">
        <f>Seeds!AA143</f>
        <v>{"id":"M4-NyO-14c-E-1","stimulus":"&lt;p&gt;Calcule o resultado da multiplicação.&lt;/p&gt;","template":"&lt;p style=\"text-align: center\"&gt;{{Q1}} × {{Q2}} = {{response}}&lt;/p&gt;","hint":"&lt;p&gt;Comece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v>
      </c>
      <c r="D178" s="184" t="str">
        <f t="shared" si="2"/>
        <v>#REF!</v>
      </c>
    </row>
    <row r="179" ht="15.75" customHeight="1">
      <c r="A179" s="184" t="str">
        <f>Seeds!AB144</f>
        <v>M4-NyO-14c-A-1</v>
      </c>
      <c r="B179" s="184" t="str">
        <f t="shared" si="48"/>
        <v>#REF!</v>
      </c>
      <c r="C179" s="184" t="str">
        <f>Seeds!AA144</f>
        <v>{"id":"M4-NyO-14c-A-1","stimulus":"&lt;p&gt;Uma fábrica produziu {{Q1}} pacotes com {{Q2}} tachinhas em cada um. Quantas tachinhas foram produzidas no total?&lt;/p&gt;","template":"&lt;p&gt;Foram produzidas {{response}} tachinhas.&lt;/p&gt;","hint":"&lt;p&gt;Comece multiplicando o último dígito do multiplicador pelo multiplicando.&lt;/p&gt;","feedback":"&lt;p&gt;O resultado de multiplicar {{Q1}} por {{Q2}} é {{A1}}.&lt;/p&gt;","seed":{"parameters":[{"name":"Q1","label":null,"min":10,"max":999,"step":1},{"name":"Q2","label":null,"min":100,"max":999,"step":1}],"calculated":[{"name":"A1","label":"{{function}}","function":"{{Q1}}*{{Q2}}"}],"uniques":true},"algorithm":{"name":"calculateOperation","params":{"method":"equivLiteral","keyboard":"NUMERICAL"}}}</v>
      </c>
      <c r="D179" s="184" t="str">
        <f t="shared" si="2"/>
        <v>#REF!</v>
      </c>
    </row>
    <row r="180" ht="15.75" customHeight="1">
      <c r="A180" s="184" t="str">
        <f>Seeds!AB145</f>
        <v>M4-NyO-14c-A-2</v>
      </c>
      <c r="B180" s="184" t="str">
        <f t="shared" si="48"/>
        <v>#REF!</v>
      </c>
      <c r="C180" s="184" t="str">
        <f>Seeds!AA145</f>
        <v>{"id":"M4-NyO-14c-A-2","stimulus":"&lt;p&gt;Em uma livraria, {{Q1}} livros foram vendidos em um dia. Se todos os dias for vendida a mesma quantidade de livros, quantos serão vendidos em {{Q2}} dias?&lt;/p&gt;","template":"&lt;p&gt;Serão vendidos {{response}} livros.&lt;/p&gt;","hint":"&lt;p&gt;Comece multiplicando o último dígito do multiplicador pelo multiplicando.&lt;/p&gt;","feedback":"&lt;p&gt;O resultado de multiplicar {{Q1}} por {{Q2}} é {{A1}}.&lt;/p&gt;","seed":{"parameters":[{"name":"Q1","label":null,"min":200,"max":300,"step":1},{"name":"Q2","label":null,"min":100,"max":500,"step":1}],"calculated":[{"name":"A1","label":"{{function}}","function":"{{Q1}}*{{Q2}}"}],"uniques":true},"algorithm":{"name":"calculateOperation","params":{"method":"equivLiteral","keyboard":"NUMERICAL"}}}</v>
      </c>
      <c r="D180" s="184" t="str">
        <f t="shared" si="2"/>
        <v>#REF!</v>
      </c>
    </row>
    <row r="181" ht="15.75" customHeight="1">
      <c r="A181" s="184" t="str">
        <f>Seeds!AB146</f>
        <v>M4-NyO-14c-A-3</v>
      </c>
      <c r="B181" s="184" t="str">
        <f t="shared" si="48"/>
        <v>#REF!</v>
      </c>
      <c r="C181" s="184" t="str">
        <f>Seeds!AA146</f>
        <v>{"id":"M4-NyO-14c-A-3","stimulus":"&lt;p&gt;Uma empresa tem uma frota de {{Q1}} caminhões, cada um carregado com {{Q2}} caixas de frutas. Quantas caixas os caminhões estão transportando ao todo?&lt;/p&gt;","template":"&lt;p&gt;Estão sendo transportadas {{response}} caixas de fruta.&lt;/p&gt;","hint":"&lt;p&gt;Comece multiplicando o último dígito do multiplicador pelo multiplicando.&lt;/p&gt;","feedback":"&lt;p&gt;O resultado de multiplicar {{Q1}} por {{Q2}} é {{A1}}.&lt;/p&gt;","seed":{"parameters":[{"name":"Q1","label":null,"min":10,"max":500,"step":1},{"name":"Q2","label":null,"min":100,"max":999,"step":1}],"calculated":[{"name":"A1","label":"{{function}}","function":"{{Q1}}*{{Q2}}"}],"uniques":true},"algorithm":{"name":"calculateOperation","params":{"method":"equivLiteral","keyboard":"NUMERICAL"}}}</v>
      </c>
      <c r="D181" s="184" t="str">
        <f t="shared" si="2"/>
        <v>#REF!</v>
      </c>
    </row>
    <row r="182" ht="15.75" customHeight="1">
      <c r="A182" s="184" t="str">
        <f>Seeds!AB147</f>
        <v>M4-NyO-15a-I-1</v>
      </c>
      <c r="B182" s="184" t="str">
        <f t="shared" si="48"/>
        <v>#REF!</v>
      </c>
      <c r="C182" s="184" t="str">
        <f>Seeds!AA147</f>
        <v>{"id":"M4-NyO-15a-I-1","stimulus":"&lt;p&gt;Arraste cada produto para sua potência.&lt;/p&gt;","hint":"&lt;p&gt;Em uma potência, a base é multiplicada por ela mesma quantas vezes indicar o expoente.&lt;/p&gt;","feedback":"&lt;p&gt;Em uma potência, a base é multiplicada por ela mesma quantas vezes indicar o expoente.&lt;/p&gt;","seed":{"parameters":[{"name":"Q1","label":null,"min":2,"max":9,"step":1},{"name":"Q2","label":null,"min":2,"max":9,"step":1},{"name":"Q3","label":null,"min":2,"max":9,"step":1},{"name":"Q4","label":null,"min":2,"max":9,"step":1}],"calculated":[{"name":"A1","label":"{{Q1}}&lt;sup&gt;{{Q2}}&lt;/sup&gt;","function":"Lemonlib.descomposePow({{Q1}}, {{Q2}})"},{"name":"A2","label":"{{Q1}}&lt;sup&gt;{{Q3}}&lt;/sup&gt;","function":"Lemonlib.descomposePow({{Q1}}, {{Q3}})"},{"name":"A3","label":"{{Q1}}&lt;sup&gt;{{Q4}}&lt;/sup&gt;","function":"Lemonlib.descomposePow({{Q1}}, {{Q4}})"}],"isNumToWords":true,"uniques":true},"algorithm":{"name":"linkOperationResult","params":{"invert":true},"template":"Match list"}}</v>
      </c>
      <c r="D182" s="184" t="str">
        <f t="shared" si="2"/>
        <v>#REF!</v>
      </c>
    </row>
    <row r="183" ht="15.75" customHeight="1">
      <c r="A183" s="184" t="str">
        <f>Seeds!AB148</f>
        <v>M4-NyO-15a-E-1</v>
      </c>
      <c r="B183" s="184" t="str">
        <f t="shared" si="48"/>
        <v>#REF!</v>
      </c>
      <c r="C183" s="184" t="str">
        <f>Seeds!AA148</f>
        <v>{"id":"M4-NyO-15a-E-1","stimulus":"&lt;p&gt;Escreva a seguinte multiplicação como uma potência.&lt;/p&gt;","template":"&lt;p style=\"text-align: center\"&gt;{{T1}} = {{response}}&lt;/p&gt;","hint":"&lt;p&gt;Em uma potência, a base é multiplicada por ela mesma quantas vezes indicar o expoente.&lt;/p&gt;","feedback":"&lt;p&gt;Em uma potência, a base é multiplicada por ela mesma quantas vezes indicar o expoente.&lt;/p&gt;","seed":{"parameters":[{"name":"Q1","label":null,"min":1,"max":9,"step":1},{"name":"Q2","label":null,"min":2,"max":9,"step":1}],"calculated":[{"name":"T1","label":"{{function}}","function":"Lemonlib.descomposePow({{Q1}}, {{Q2}})","temp":true},{"name":"A1","label":"{{function}}","function":"\"{{Q1}}^{{Q2}}\""}],"uniques":true},"algorithm":{"name":"calculateOperation","params":{"method":"equivLiteral","keyboard":"INTERMEDIATE"}}}</v>
      </c>
      <c r="D183" s="184" t="str">
        <f t="shared" si="2"/>
        <v>#REF!</v>
      </c>
    </row>
    <row r="184" ht="15.75" customHeight="1">
      <c r="A184" s="184" t="str">
        <f>Seeds!AB149</f>
        <v>M4-NyO-15b-I-1</v>
      </c>
      <c r="B184" s="184" t="str">
        <f t="shared" si="48"/>
        <v>#REF!</v>
      </c>
      <c r="C184" s="184" t="str">
        <f>Seeds!AA149</f>
        <v>{"id":"M4-NyO-15b-I-1","stimulus":"&lt;p&gt;Arraste o resultado de cada potência para o local apropiado.&lt;/p&gt;","hint":"&lt;p&gt;Para calcular uma potência deve-se multiplicar o número da base por ele mesmo quantas vezes indicar o expoente.&lt;/p&gt;","feedback":"&lt;p&gt;Para calcular uma potência deve-se multiplicar o número da base por ele mesmo quantas vezes indicar o expoente.&lt;/p&gt;","seed":{"parameters":[{"name":"Q1","label":null,"min":2,"max":9,"step":1},{"name":"Q2","label":null,"min":2,"max":9,"step":1},{"name":"Q3","label":null,"min":2,"max":9,"step":1}],"calculated":[{"name":"A1","label":"{{Q1}}&lt;sup&gt;2&lt;/sup&gt;","function":"{{Q1}}*{{Q1}}","feedback":"{{Q1}}&lt;sup&gt;2&lt;/sup&gt; = {{Q1}} × {{Q1}} = {{function}}"},{"name":"A2","label":"{{Q2}}&lt;sup&gt;2&lt;/sup&gt;","function":"{{Q2}}*{{Q2}}","feedback":"{{Q2}}&lt;sup&gt;2&lt;/sup&gt; = {{Q2}} × {{Q2}} = {{function}}"},{"name":"A3","label":"{{Q3}}&lt;sup&gt;3&lt;/sup&gt;","function":"{{Q3}}*{{Q3}}*{{Q3}}","feedback":"{{Q3}}&lt;sup&gt;3&lt;/sup&gt; = {{Q3}} × {{Q3}} × {{Q3}} = {{function}}"}],"isNumToWords":true,"uniques":true},"algorithm":{"name":"linkOperationResult","params":{"invert":true},"template":"Match list"}}</v>
      </c>
      <c r="D184" s="184" t="str">
        <f t="shared" si="2"/>
        <v>#REF!</v>
      </c>
    </row>
    <row r="185" ht="15.75" customHeight="1">
      <c r="A185" s="184" t="str">
        <f>Seeds!AB150</f>
        <v>M4-NyO-15b-E-1</v>
      </c>
      <c r="B185" s="184" t="str">
        <f t="shared" si="48"/>
        <v>#REF!</v>
      </c>
      <c r="C185" s="184" t="str">
        <f>Seeds!AA150</f>
        <v>{"id":"M4-NyO-15b-E-1","stimulus":"&lt;p&gt;Calcule o valor da potência.&lt;/p&gt;","template":"&lt;p style=\"text-align: center\"&gt;{{Q1}}&lt;sup&gt;{{Q2}}&lt;/sup&gt; = {{response}}&lt;/p&gt;","hint":"&lt;p&gt;Para calcular uma potência deve-se multiplicar o número da base por ele mesmo quantas vezes indicar o expoente.&lt;/p&gt;","feedback":"&lt;p&gt;Para calcular uma potência deve-se multiplicar o número da base por ele mesmo quantas vezes indicar o expoente.&lt;/p&gt;&lt;p style=\"text-align: center\"&gt;{{Q1}}&lt;sup&gt;{{Q2}}&lt;/sup&gt; = {{T1}} = {{A1}}&lt;/p&gt;","seed":{"parameters":[{"name":"Q1","label":null,"min":1,"max":9,"step":1},{"name":"Q2","label":null,"list":[2,3]}],"calculated":[{"name":"T1","label":"{{function}}","function":"Lemonlib.descomposePow({{Q1}}, {{Q2}})","temp":true},{"name":"A1","label":"{{function}}","function":"math.pow({{Q1}}, {{Q2}})"}],"uniques":true},"algorithm":{"name":"calculateOperation","params":{"method":"equivLiteral","keyboard":"NUMERICAL"}}}</v>
      </c>
      <c r="D185" s="184" t="str">
        <f t="shared" si="2"/>
        <v>#REF!</v>
      </c>
    </row>
    <row r="186" ht="15.75" customHeight="1">
      <c r="A186" s="184" t="str">
        <f>Seeds!AB151</f>
        <v>M4-NyO-15b-A-1</v>
      </c>
      <c r="B186" s="184" t="str">
        <f t="shared" si="48"/>
        <v>#REF!</v>
      </c>
      <c r="C186" s="184" t="str">
        <f>Seeds!AA151</f>
        <v>{"id":"M4-NyO-15b-A-1","stimulus":"&lt;p&gt;Uma escola recebeu {{Q1}} caixas com material escolar. Há {{Q1}} estojos em cada caixa, e cada estojo contém {{Q1}} lápis de cor. Quantos lápis de cor a escola recebeu ao todo?&lt;/p&gt;","template":"&lt;p&gt;A escola recebeu {{response}} lápis de cor.&lt;/p&gt;","hint":"&lt;p&gt;Para calcular uma potência deve-se multiplicar o número da base por ele mesmo quantas vezes indicar o expoente.&lt;/p&gt;","feedback":"&lt;p&gt;Para obter o número total de lápis de cor, basta calcular a potência:&lt;/p&gt;&lt;p style=\"text-align: center\"&gt;{{Q1}}&lt;sup&gt;3&lt;/sup&gt; = {{Q1}} × {{Q1}} × {{Q1}} = {{A1}}&lt;/p&gt;","seed":{"parameters":[{"name":"Q1","label":null,"min":2,"max":9,"step":1}],"calculated":[{"name":"A1","label":"{{function}}","function":"math.pow({{Q1}}, 3)"}],"uniques":true},"algorithm":{"name":"calculateOperation","params":{"method":"equivLiteral","keyboard":"NUMERICAL"}}}</v>
      </c>
      <c r="D186" s="184" t="str">
        <f t="shared" si="2"/>
        <v>#REF!</v>
      </c>
    </row>
    <row r="187" ht="15.75" customHeight="1">
      <c r="A187" s="184" t="str">
        <f>Seeds!AB152</f>
        <v>M4-NyO-15b-A-2</v>
      </c>
      <c r="B187" s="184" t="str">
        <f t="shared" si="48"/>
        <v>#REF!</v>
      </c>
      <c r="C187" s="184" t="str">
        <f>Seeds!AA152</f>
        <v>{"id":"M4-NyO-15b-A-2","stimulus":"&lt;p&gt;Em um centro esportivo há {{Q1}} máquinas de venda automática, cada uma com {{Q1}} fileiras contendo latas de refrigerante. Se existem {{Q1}} latas em cada fileira, quantos refrigerantes há no total, considerando todas as máquinas de venda automática do centro esportivo?&lt;/p&gt;","template":"&lt;p&gt;Há {{response}} latas de refrigerante.&lt;/p&gt;","hint":"&lt;p&gt;Para calcular uma potência deve-se multiplicar o número da base por ele mesmo quantas vezes indicar o expoente.&lt;/p&gt;","feedback":"&lt;p&gt;Para obter o número de refrigerantes, basta calcular a potência:&lt;/p&gt;&lt;p style=\"text-align: center\"&gt;{{Q1}}&lt;sup&gt;3&lt;/sup&gt; = {{Q1}} × {{Q1}} × {{Q1}} = {{A1}}&lt;/p&gt;","seed":{"parameters":[{"name":"Q1","label":null,"min":2,"max":9,"step":1}],"calculated":[{"name":"A1","label":"{{function}}","function":"math.pow({{Q1}}, 3)"}],"uniques":true},"algorithm":{"name":"calculateOperation","params":{"method":"equivLiteral","keyboard":"NUMERICAL"}}}</v>
      </c>
      <c r="D187" s="184" t="str">
        <f t="shared" si="2"/>
        <v>#REF!</v>
      </c>
    </row>
    <row r="188" ht="15.75" customHeight="1">
      <c r="A188" s="184" t="str">
        <f>Seeds!AB153</f>
        <v>M4-NyO-15b-A-3</v>
      </c>
      <c r="B188" s="184" t="str">
        <f t="shared" si="48"/>
        <v>#REF!</v>
      </c>
      <c r="C188" s="184" t="str">
        <f>Seeds!AA153</f>
        <v>{"id":"M4-NyO-15b-A-3","stimulus":"&lt;p&gt;Para o aniversário de Marta, o pai dela comprou {{Q1}} pacotes de bombons. Se há {{Q1}} bombons em cada pacote, quantos bombons há no total?&lt;/p&gt;","template":"&lt;p&gt;Há {{response}} bombons.&lt;/p&gt;","hint":"&lt;p&gt;Para calcular uma potência deve-se multiplicar o número da base por ele mesmo quantas vezes indicar o expoente.&lt;/p&gt;","feedback":"&lt;p&gt;Para obter o número de bombons, basta calcular a potência:&lt;/p&gt;&lt;p style=\"text-align: center\"&gt;{{Q1}}&lt;sup&gt;2&lt;/sup&gt; = {{Q1}} × {{Q1}} = {{A1}}&lt;/p&gt;","seed":{"parameters":[{"name":"Q1","label":null,"min":5,"max":9,"step":1}],"calculated":[{"name":"A1","label":"{{function}}","function":"math.pow({{Q1}}, 2)"}],"uniques":true},"algorithm":{"name":"calculateOperation","params":{"method":"equivLiteral","keyboard":"NUMERICAL"}}}</v>
      </c>
      <c r="D188" s="184" t="str">
        <f t="shared" si="2"/>
        <v>#REF!</v>
      </c>
    </row>
    <row r="189" ht="15.75" customHeight="1">
      <c r="A189" s="184" t="str">
        <f>Seeds!AB154</f>
        <v>M4-NyO-16a-I-1</v>
      </c>
      <c r="B189" s="184" t="str">
        <f t="shared" si="48"/>
        <v>#REF!</v>
      </c>
      <c r="C189" s="184" t="str">
        <f>Seeds!AA154</f>
        <v>{"id":"M4-NyO-16a-I-1","stimulus":"&lt;p&gt;Determine se as seguintes decomposições estão corretas ou incorretas.&lt;/p&gt;","hint":"&lt;p&gt;Um número pode ser decomposto como a soma de seus algarismos multiplicados por potências de base de 10.&lt;/p&gt;","feedback":"&lt;p&gt;Um número pode ser decomposto como a soma de seus algarismos multiplicados por potências de base de 10.&lt;/p&gt;","seed":{"parameters":[{"name":"Q1","label":null,"min":1,"max":9,"step":1},{"name":"Q2","label":null,"min":1,"max":9,"step":1},{"name":"Q3","label":null,"min":1,"max":9,"step":1},{"name":"Q4","label":null,"min":1,"max":9,"step":1},{"name":"Q5","label":null,"min":1,"max":9,"step":1},{"name":"Q6","label":null,"min":1,"max":9,"step":1},{"name":"Q7","label":null,"min":1,"max":9,"step":1},{"name":"Q8","label":null,"min":1,"max":9,"step":1},{"name":"Q9","label":null,"min":1,"max":9,"step":1}],"calculated":[{"name":"A1","label":"{{Q1}} 00{{Q2}} {{Q3}}{{Q4}}0 = {{Q1}} × 10&lt;sup&gt;6&lt;/sup&gt; + {{Q2}} × 10&lt;sup&gt;3&lt;/sup&gt; + {{Q3}} × 10&lt;sup&gt;2&lt;/sup&gt; + {{Q4}} × 10"},{"name":"A2","label":"{{Q3}} {{Q5}}0{{Q7}} 0{{Q9}}0 = {{Q3}} × 10&lt;sup&gt;6&lt;/sup&gt; + {{Q5}} × 10&lt;sup&gt;5&lt;/sup&gt; + {{Q7}} × 10&lt;sup&gt;3&lt;/sup&gt; + {{Q9}} × 10"},{"name":"A3","label":"{{Q4}}0 {{Q1}}00 {{Q8}}0{{Q6}} = {{Q4}} × 10&lt;sup&gt;7&lt;/sup&gt; + {{Q1}} × 10&lt;sup&gt;5&lt;/sup&gt; + {{Q8}} × 10&lt;sup&gt;2&lt;/sup&gt; + {{Q6}}"},{"name":"A4","label":"{{Q2}} {{Q8}}0{{Q3}} {{Q7}}00 = {{Q2}} × 10&lt;sup&gt;6&lt;/sup&gt; + {{Q8}} × 10&lt;sup&gt;5&lt;/sup&gt; + {{Q3}} × 10&lt;sup&gt;4&lt;/sup&gt; + {{Q7}} × 10&lt;sup&gt;2&lt;/sup&gt;","incorrect":true,"feedback":" &lt;p&gt;A decomposição correta é:&lt;/p&gt;&lt;p&gt;{{Q2}} {{Q8}}0{{Q3}} {{Q7}}00 = {{Q2}} × 10&lt;sup&gt;6&lt;/sup&gt; + {{Q8}} × 10&lt;sup&gt;5&lt;/sup&gt; + &lt;b&gt;{{Q3}} × 10&lt;sup&gt;3&lt;/sup&gt;&lt;/b&gt; + {{Q7}} × 10&lt;sup&gt;2&lt;/sup&gt;&lt;/p&gt;"},{"name":"A5","label":"{{Q5}} {{Q6}}{{Q7}}0 0{{Q1}}0 = {{Q5}} × 10&lt;sup&gt;6&lt;/sup&gt; + {{Q6}} × 10&lt;sup&gt;5&lt;/sup&gt; + {{Q7}} × 10&lt;sup&gt;4&lt;/sup&gt; + {{Q1}} × 10&lt;sup&gt;2&lt;/sup&gt;","incorrect":true,"feedback":" &lt;p&gt;A decomposição correta é:&lt;/p&gt;&lt;p&gt;{{Q5}} {{Q6}}{{Q7}}0 0{{Q1}}0 = {{Q5}} × 10&lt;sup&gt;6&lt;/sup&gt; + {{Q6}} × 10&lt;sup&gt;5&lt;/sup&gt; + {{Q7}} × 10&lt;sup&gt;4&lt;/sup&gt; + &lt;b&gt;{{Q1}} × 10&lt;/b&gt;&lt;/p&gt;"},{"name":"A6","label":"{{Q6}}0 0{{Q8}}{{Q4}} 00{{Q8}} = {{Q6}} × 10&lt;sup&gt;7&lt;/sup&gt; + {{Q8}} × 10&lt;sup&gt;6&lt;/sup&gt; + {{Q4}} × 10&lt;sup&gt;3&lt;/sup&gt; + {{Q8}}","incorrect":true,"feedback":" &lt;p&gt;A decomposição correta é:&lt;/p&gt;&lt;p&gt;{{Q6}}0 0{{Q8}}{{Q4}} 00{{Q8}} = {{Q6}} × 10&lt;sup&gt;7&lt;/sup&gt; + &lt;b&gt;{{Q8}} × 10&lt;sup&gt;4&lt;/sup&gt;&lt;/b&gt; + {{Q4}} × 10&lt;sup&gt;3&lt;/sup&gt; + {{Q8}}&lt;/p&gt;"}],"uniques":true},"algorithm":{"name":"trueFalse","template":"Choice matrix – inline","params":{"countCorrect":2,"countIncorrect":1,"showCheckIcon":false,"options":["Correta","Incorreta"]}}}</v>
      </c>
      <c r="D189" s="184" t="str">
        <f t="shared" si="2"/>
        <v>#REF!</v>
      </c>
    </row>
    <row r="190" ht="15.75" customHeight="1">
      <c r="A190" s="184" t="str">
        <f>Seeds!AB155</f>
        <v>M4-NyO-16a-E-1</v>
      </c>
      <c r="B190" s="184" t="str">
        <f t="shared" si="48"/>
        <v>#REF!</v>
      </c>
      <c r="C190" s="184" t="str">
        <f>Seeds!AA155</f>
        <v>{"id":"M4-NyO-16a-E-1","stimulus":"&lt;p&gt;Observe o exemplo de decomposição e, em seguida, escreva a decomposição do número indicado abaixo.&lt;/p&gt;&lt;p style=\"text-align: center\"&gt;{{Q5}}{{Q6}}{{Q7}}{{Q8}} = {{Q5}} × 10&lt;sup&gt;3&lt;/sup&gt; + {{Q6}} × 10&lt;sup&gt;2&lt;/sup&gt; + {{Q7}} × 10 + {{Q8}}&lt;/p&gt;","template":"&lt;p style=\"text-align: center\"&gt;{{Q1}}0{{Q2}} {{Q3}}00 0{{Q4}}0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6\""},{"name":"A13","label":"{{function}}","function":"{{Q3}}"},{"name":"A3","label":"{{function}}","function":"\"10^5\""},{"name":"A14","label":"{{function}}","function":"{{Q4}}"},{"name":"A4","label":"{{function}}","function":"10"}],"uniques":true},"algorithm":{"name":"calculateOperation","params":{"method":"equivLiteral","keyboard":"INTERMEDIATE"}}}</v>
      </c>
      <c r="D190" s="184" t="str">
        <f t="shared" si="2"/>
        <v>#REF!</v>
      </c>
    </row>
    <row r="191" ht="15.75" customHeight="1">
      <c r="A191" s="184" t="str">
        <f>Seeds!AB156</f>
        <v>M4-NyO-16a-E-2</v>
      </c>
      <c r="B191" s="184" t="str">
        <f t="shared" si="48"/>
        <v>#REF!</v>
      </c>
      <c r="C191" s="184" t="str">
        <f>Seeds!AA156</f>
        <v>{"id":"M4-NyO-16a-E-2","stimulus":"&lt;p&gt;Observe o exemplo de decomposição e, em seguida, escreva a decomposição do número indicado abaixo.&lt;/p&gt;&lt;p style=\"text-align: center\"&gt;{{Q5}}{{Q6}}{{Q7}}{{Q8}} = {{Q5}} × 10&lt;sup&gt;3&lt;/sup&gt; + {{Q6}} × 10&lt;sup&gt;2&lt;/sup&gt; + {{Q7}} × 10 + {{Q8}}&lt;/p&gt;","template":"&lt;p style=\"text-align: center\"&gt;{{Q1}}00 {{Q2}}0{{Q3}} 00{{Q4}}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5\""},{"name":"A13","label":"{{function}}","function":"{{Q3}}"},{"name":"A3","label":"{{function}}","function":"\"10^3\""},{"name":"A14","label":"{{function}}","function":"{{Q4}}"}],"uniques":true},"algorithm":{"name":"calculateOperation","params":{"method":"equivLiteral","keyboard":"INTERMEDIATE"}}}</v>
      </c>
      <c r="D191" s="184" t="str">
        <f t="shared" si="2"/>
        <v>#REF!</v>
      </c>
    </row>
    <row r="192" ht="15.75" customHeight="1">
      <c r="A192" s="184" t="str">
        <f>Seeds!AB157</f>
        <v>M4-NyO-16a-E-3</v>
      </c>
      <c r="B192" s="184" t="str">
        <f t="shared" si="48"/>
        <v>#REF!</v>
      </c>
      <c r="C192" s="184" t="str">
        <f>Seeds!AA157</f>
        <v>{"id":"M4-NyO-16a-E-3","stimulus":"&lt;p&gt;Observe o exemplo de decomposição e, em seguida, escreva a decomposição do número indicado abaixo.&lt;/p&gt;&lt;p style=\"text-align: center\"&gt;{{Q5}}{{Q6}}{{Q7}}{{Q8}} = {{Q5}} × 10&lt;sup&gt;3&lt;/sup&gt; + {{Q6}} × 10&lt;sup&gt;2&lt;/sup&gt; + {{Q7}} × 10 + {{Q8}}&lt;/p&gt;","template":"&lt;p style=\"text-align: center\"&gt;{{Q1}}{{Q2}}0 00{{Q3}} {{Q4}}00 = {{response}} × {{response}} + {{response}} × {{response}} + {{response}} × {{response}} + {{response}} × {{response}}&lt;/p&gt;","hint":"&lt;p&gt;Um número pode ser decomposto como a soma de seus algarismos multiplicados por potências de base de 10.&lt;/p&gt;","feedback":"&lt;p&gt;Um número pode ser decomposto como a soma de seus algarismos multiplicados por potências de base de 10.&lt;/p&gt;&lt;table style=\"width: 100%;\"&gt;&lt;tbody&gt;&lt;tr&gt;&lt;td style=\"width: 11.1111%; text-align: center; background-color: #9FC1FD;\"&gt;&lt;span style=\"color: rgb(255, 255, 255);\"&gt;CMM&lt;/span&gt;&lt;/td&gt;&lt;td style=\"width: 11.1111%; text-align: center; background-color: #9FC1FD;\"&gt;&lt;span style=\"color: rgb(255, 255, 255);\"&gt;DMM&lt;/span&gt;&lt;/td&gt;&lt;td style=\"width: 11.1111%; text-align: center; background-color:#9FC1FD;\"&gt;&lt;span style=\"color: rgb(255, 255, 255);\"&gt;UMM&lt;/span&gt;&lt;/td&gt;&lt;td style=\"width: 11.1111%; text-align: center; background-color: #9FC1FD;\"&gt;&lt;span style=\"color: rgb(255, 255, 255);\"&gt;CM&lt;/span&gt;&lt;/td&gt;&lt;td style=\"width: 11.1111%; text-align: center; background-color: #9FC1FD;\"&gt;&lt;span style=\"color: rgb(255, 255, 255);\"&gt;DM&lt;/span&gt;&lt;/td&gt;&lt;td style=\"width: 11.1111%; text-align: center; background-color: #9FC1FD;\"&gt;&lt;span style=\"color: rgb(255, 255, 255);\"&gt;UM&lt;/span&gt;&lt;/td&gt;&lt;td style=\"width: 11.1111%; text-align: center; background-color: #9FC1FD;\"&gt;&lt;span style=\"color: rgb(255, 255, 255);\"&gt;C&lt;/span&gt;&lt;/td&gt;&lt;td style=\"width: 11.1111%; text-align: center; background-color: #9FC1FD;\"&gt;&lt;span style=\"color: rgb(255, 255, 255);\"&gt;D&lt;/span&gt;&lt;/td&gt;&lt;td style=\"width: 11.1111%; text-align: center; background-color: #9FC1FD;\"&gt;&lt;span style=\"color: rgb(255, 255, 255);\"&gt;U&lt;/span&gt;&lt;/td&gt;&lt;/tr&gt;&lt;tr&gt;&lt;td style=\"width: 11.1111%; text-align: center;\"&gt;{{Q1}}&lt;/td&gt;&lt;td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center;\"&gt;{{Q2}}&lt;/td&gt;&lt;td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center;\"&gt;{{Q3}}&lt;/td&gt;&lt;td style=\"width: 11.1111%; text-align: center;\"&gt;0&lt;/td&gt;&lt;td style=\"width: 11.1111%; text-align: center;\"&gt;0&lt;/td&gt;&lt;td style=\"width: 11.1111%; text-align: center;\"&gt;0&lt;/td&gt;&lt;/tr&gt;&lt;tr&gt;&lt;td style=\"width: 11.1111%; text-align: center;\"&gt;&lt;/td&gt;&lt;td style=\"width: 11.1111%; text-align: center;\"&gt;&lt;/td&gt;&lt;td style=\"width: 11.1111%; text-align: center;\"&gt;&lt;/td&gt;&lt;td style=\"width: 11.1111%; text-align: center;\"&gt;&lt;/td&gt;&lt;td style=\"width: 11.1111%; text-align: center;\"&gt;&lt;/td&gt;&lt;td style=\"width: 11.1111%; text-align: center;\"&gt;&lt;/td&gt;&lt;td style=\"width: 11.1111%; text-align: center;\"&gt;{{Q4}}&lt;/td&gt;&lt;td style=\"width: 11.1111%; text-align: center;\"&gt;0&lt;/td&gt;&lt;td style=\"width: 11.1111%; text-align: center;\"&gt;0&lt;/td&gt;&lt;/tr&gt;&lt;/tbody&gt;&lt;/table&gt;","seed":{"parameters":[{"name":"Q1","label":null,"min":1,"max":8,"step":1},{"name":"Q2","label":null,"min":1,"max":8,"step":1},{"name":"Q3","label":null,"min":1,"max":8,"step":1},{"name":"Q4","label":null,"min":1,"max":8,"step":1},{"name":"Q5","label":null,"min":1,"max":8,"step":1},{"name":"Q6","label":null,"min":1,"max":8,"step":1},{"name":"Q7","label":null,"min":1,"max":8,"step":1},{"name":"Q8","label":null,"min":1,"max":8,"step":1},{"name":"Q9","label":null,"min":1,"max":8,"step":1}],"calculated":[{"name":"A11","label":"{{function}}","function":"{{Q1}}"},{"name":"A1","label":"{{function}}","function":"\"10^8\""},{"name":"A12","label":"{{function}}","function":"{{Q2}}"},{"name":"A2","label":"{{function}}","function":"\"10^7\""},{"name":"A13","label":"{{function}}","function":"{{Q3}}"},{"name":"A3","label":"{{function}}","function":"\"10^3\""},{"name":"A14","label":"{{function}}","function":"{{Q4}}"},{"name":"A4","label":"{{function}}","function":"\"10^2\""}],"uniques":true},"algorithm":{"name":"calculateOperation","params":{"method":"equivLiteral","keyboard":"INTERMEDIATE"}}}</v>
      </c>
      <c r="D192" s="184" t="str">
        <f t="shared" si="2"/>
        <v>#REF!</v>
      </c>
    </row>
    <row r="193" ht="15.75" customHeight="1">
      <c r="A193" s="184" t="str">
        <f>Seeds!AB158</f>
        <v>M4-NyO-16a-A-1</v>
      </c>
      <c r="B193" s="184" t="str">
        <f t="shared" si="48"/>
        <v>#REF!</v>
      </c>
      <c r="C193" s="184" t="str">
        <f>Seeds!AA158</f>
        <v>{"id":"M4-NyO-16a-A-1","stimulus":"&lt;p style=\"text-align: center\"&gt;{{Q1}} × 10&lt;sup&gt;4&lt;/sup&gt; + {{Q2}} × 10&lt;sup&gt;3&lt;/sup&gt; + {{Q3}} × 10&lt;sup&gt;2&lt;/sup&gt; + {{Q4}} × 10 + {{Q5}} pessoas irão participar de um sorteio para ganhar um carro. Escreva essa quantidade como um número natural.&lt;/p&gt;","template":"&lt;p&gt;Irão participar {{response}} pessoas.&lt;/p&gt;","hint":"&lt;p&gt;Um número pode ser decomposto como a soma de seus algarismos multiplicados por potências de base de 10.&lt;/p&gt;","feedback":"&lt;p&gt;O número de participantes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v>
      </c>
      <c r="D193" s="184" t="str">
        <f t="shared" si="2"/>
        <v>#REF!</v>
      </c>
    </row>
    <row r="194" ht="15.75" customHeight="1">
      <c r="A194" s="184" t="str">
        <f>Seeds!AB159</f>
        <v>M4-NyO-16a-A-2</v>
      </c>
      <c r="B194" s="184" t="str">
        <f t="shared" si="48"/>
        <v>#REF!</v>
      </c>
      <c r="C194" s="184" t="str">
        <f>Seeds!AA159</f>
        <v>{"id":"M4-NyO-16a-A-2","stimulus":"&lt;p&gt;Uma ONG protetora de animais afirma ter resgatado nos últimos anos {{Q1}} × 10&lt;sup&gt;4&lt;/sup&gt; + {{Q2}} × 10&lt;sup&gt;3&lt;/sup&gt; + {{Q3}} × 10&lt;sup&gt;2&lt;/sup&gt; + {{Q4}} × 10 animais abandonados. Escreva essa quantidade como um número natural.&lt;/p&gt;","template":"&lt;p&gt;Foram resgatados {{response}} animais.&lt;/p&gt;","hint":"&lt;p&gt;Um número pode ser decomposto como a soma de seus algarismos multiplicados por potências de base de 10.&lt;/p&gt;","feedback":"&lt;p&gt;O número de animais resgatados pode ser decomposto como a soma de seus algarismos multiplicados por potências de base de 10.&lt;/p&gt;&lt;p style=\"text-align: center\"&gt;{{Q1}} × 10&lt;sup&gt;4&lt;/sup&gt; + {{Q2}} × 10&lt;sup&gt;3&lt;/sup&gt; + {{Q3}} × 10&lt;sup&gt;2&lt;/sup&gt; + {{Q4}} × 10 = {{T1}} + {{T2}} + {{T3}} + {{T4}} = {{A1}}&lt;/p&gt;","seed":{"parameters":[{"name":"Q1","label":null,"min":1,"max":9,"step":1},{"name":"Q2","label":null,"min":1,"max":9,"step":1},{"name":"Q3","label":null,"min":1,"max":9,"step":1},{"name":"Q4","label":null,"min":1,"max":9,"step":1}],"calculated":[{"name":"T1","label":"{{function}}","function":"{{Q1}}*10000","temp":true},{"name":"T2","label":"{{function}}","function":"{{Q2}}*1000","temp":true},{"name":"T3","label":"{{function}}","function":"{{Q3}}*100","temp":true},{"name":"T4","label":"{{function}}","function":"{{Q4}}*10","temp":true},{"name":"A1","label":"{{function}}","function":"{{Q1}}*10000+{{Q2}}*1000+{{Q3}}*100+{{Q4}}*10"}],"uniques":true},"algorithm":{"name":"calculateOperation","params":{"method":"equivLiteral","keyboard":"INTERMEDIATE"}}}</v>
      </c>
      <c r="D194" s="184" t="str">
        <f t="shared" si="2"/>
        <v>#REF!</v>
      </c>
    </row>
    <row r="195" ht="15.75" customHeight="1">
      <c r="A195" s="184" t="str">
        <f>Seeds!AB160</f>
        <v>M4-NyO-16a-A-3</v>
      </c>
      <c r="B195" s="184" t="str">
        <f t="shared" si="48"/>
        <v>#REF!</v>
      </c>
      <c r="C195" s="184" t="str">
        <f>Seeds!AA160</f>
        <v>{"id":"M4-NyO-16a-A-3","stimulus":"&lt;p&gt;Um ciclista pedalou {{Q1}} × 10&lt;sup&gt;4&lt;/sup&gt; + {{Q2}} × 10&lt;sup&gt;3&lt;/sup&gt; + {{Q3}} × 10&lt;sup&gt;2&lt;/sup&gt; + {{Q4}} × 10 + {{Q5}} m durante o fim de semana. Expresse essa quantidade como um número natural.&lt;/p&gt;","template":"&lt;p&gt;Ele pedalou {{response}} m.&lt;/p&gt;","hint":"&lt;p&gt;Um número pode ser decomposto como a soma de seus algarismos multiplicados por potências de base de 10.&lt;/p&gt;","feedback":"&lt;p&gt;O número de metros pedalados pode ser decomposto como a soma de seus algarismos multiplicados por potências de base de 10.&lt;/p&gt;&lt;p style=\"text-align: center\"&gt;{{Q1}} × 10&lt;sup&gt;4&lt;/sup&gt; + {{Q2}} × 10&lt;sup&gt;3&lt;/sup&gt; + {{Q3}} × 10&lt;sup&gt;2&lt;/sup&gt; + {{Q4}} × 10 + {{Q5}} = {{T1}} + {{T2}} + {{T3}} + {{T4}} + {{Q5}} = {{A1}}&lt;/p&gt;","seed":{"parameters":[{"name":"Q1","label":null,"min":1,"max":9,"step":1},{"name":"Q2","label":null,"min":1,"max":9,"step":1},{"name":"Q3","label":null,"min":1,"max":9,"step":1},{"name":"Q4","label":null,"min":1,"max":9,"step":1},{"name":"Q5","label":null,"min":1,"max":9,"step":1}],"calculated":[{"name":"T1","label":"{{function}}","function":"{{Q1}}*10000","temp":true},{"name":"T2","label":"{{function}}","function":"{{Q2}}*1000","temp":true},{"name":"T3","label":"{{function}}","function":"{{Q3}}*100","temp":true},{"name":"T4","label":"{{function}}","function":"{{Q4}}*10","temp":true},{"name":"A1","label":"{{function}}","function":"{{Q1}}*10000+{{Q2}}*1000+{{Q3}}*100+{{Q4}}*10+{{Q5}}"}],"uniques":true},"algorithm":{"name":"calculateOperation","params":{"method":"equivLiteral","keyboard":"INTERMEDIATE"}}}</v>
      </c>
      <c r="D195" s="184" t="str">
        <f t="shared" si="2"/>
        <v>#REF!</v>
      </c>
    </row>
    <row r="196" ht="15.75" customHeight="1">
      <c r="A196" s="184" t="str">
        <f>Seeds!AB161</f>
        <v>M4-NyO-17a-I-1</v>
      </c>
      <c r="B196" s="184" t="str">
        <f t="shared" si="48"/>
        <v>#REF!</v>
      </c>
      <c r="C196" s="184" t="str">
        <f>Seeds!AA161</f>
        <v>{"id":"M4-NyO-17a-I-1","stimulus":"&lt;p&gt;De acordo com a divisão a seguir, selecione quais das afirmações estão corretas.&lt;/p&gt;&lt;p style=\"text-align: center\"&gt;{{T1}} : {{Q1}} = {{Q2}} e {{Q3}}&lt;/p&gt;","hint":"&lt;p style=\"text-align: center\"&gt;dividendo : divisor = quociente + resto&lt;/p&gt;","feedback":"&lt;p&gt;Os termos da divisão são:&lt;/p&gt;&lt;p style=\"text-align: center\"&gt;dividendo : divisor = quociente + resto&lt;/p&gt;","seed":{"parameters":[{"name":"Q1","label":null,"min":3,"max":9,"step":1},{"name":"Q2","label":null,"min":3,"max":9,"step":1},{"name":"Q3","label":null,"list":[1,2]}],"calculated":[{"name":"T1","label":"{{function}}","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multiple response","params":{"countCorrect":2,"countIncorrect":1,"showCheckIcon":true}}}</v>
      </c>
      <c r="D196" s="184" t="str">
        <f t="shared" si="2"/>
        <v>#REF!</v>
      </c>
    </row>
    <row r="197" ht="15.75" customHeight="1">
      <c r="A197" s="184" t="str">
        <f>Seeds!AB162</f>
        <v>M4-NyO-17a-E-1</v>
      </c>
      <c r="B197" s="184" t="str">
        <f t="shared" si="48"/>
        <v>#REF!</v>
      </c>
      <c r="C197" s="184" t="str">
        <f>Seeds!AA162</f>
        <v>{"id":"M4-NyO-17a-E-1","stimulus":"&lt;p&gt;Nomeie os termos da divisão.&lt;/p&gt;&lt;p style=\"text-align: center\"&gt;{{T1}} : {{Q1}} = {{Q2}}&lt;/p&gt;","template":"&lt;p&gt;{{T1}} é o {{response}}.&lt;/p&gt;&lt;p&gt;{{Q1}}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dendo"},{"name":"A2","label":"divisor"},{"name":"A3","label":"quociente"}],"uniques":true},"algorithm":{"name":"calculateOperation","template":"Cloze with text"}}</v>
      </c>
      <c r="D197" s="184" t="str">
        <f t="shared" si="2"/>
        <v>#REF!</v>
      </c>
    </row>
    <row r="198" ht="15.75" customHeight="1">
      <c r="A198" s="184" t="str">
        <f>Seeds!AB163</f>
        <v>M4-NyO-17a-E-2</v>
      </c>
      <c r="B198" s="184" t="str">
        <f t="shared" si="48"/>
        <v>#REF!</v>
      </c>
      <c r="C198" s="184" t="str">
        <f>Seeds!AA163</f>
        <v>{"id":"M4-NyO-17a-E-2","stimulus":"&lt;p&gt;Nomeie os termos da divisão.&lt;/p&gt;&lt;p style=\"text-align: center\"&gt;{{T1}} : {{Q1}} = {{Q2}}&lt;/p&gt;","template":"&lt;p&gt;{{Q1}} é o {{response}}.&lt;/p&gt;&lt;p&gt;{{T1}} é o {{response}}.&lt;/p&gt;&lt;p&gt;{{Q2}}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divisor"},{"name":"A2","label":"dividendo"},{"name":"A3","label":"quociente"}],"uniques":true},"algorithm":{"name":"calculateOperation","template":"Cloze with text"}}</v>
      </c>
      <c r="D198" s="184" t="str">
        <f t="shared" si="2"/>
        <v>#REF!</v>
      </c>
    </row>
    <row r="199" ht="15.75" customHeight="1">
      <c r="A199" s="184" t="str">
        <f>Seeds!AB164</f>
        <v>M4-NyO-17a-E-3</v>
      </c>
      <c r="B199" s="184" t="str">
        <f t="shared" si="48"/>
        <v>#REF!</v>
      </c>
      <c r="C199" s="184" t="str">
        <f>Seeds!AA164</f>
        <v>{"id":"M4-NyO-17a-E-3","stimulus":"&lt;p&gt;Nomeie os termos da divisão.&lt;/p&gt;&lt;p style=\"text-align: center\"&gt;{{T1}} : {{Q1}} = {{Q2}}&lt;/p&gt;","template":"&lt;p&gt;{{Q2}} é o {{response}}.&lt;/p&gt;&lt;p&gt;{{Q1}} é o {{response}}.&lt;/p&gt;&lt;p&gt;{{T1}} é o {{response}}.&lt;/p&gt;","hint":"&lt;p style=\"text-align: center\"&gt;dividendo : divisor = quociente + resto&lt;/p&gt;","feedback":"&lt;p&gt;Os termos da divisão são:&lt;/p&gt;&lt;p style=\"text-align: center\"&gt;dividendo : divisor = quociente + resto&lt;/p&gt;","seed":{"parameters":[{"name":"Q1","label":null,"min":2,"max":10,"step":1},{"name":"Q2","label":null,"min":2,"max":10,"step":1}],"calculated":[{"name":"T1","label":"{{function}}","function":"{{Q1}}*{{Q2}}","temp":true},{"name":"A1","label":"quociente"},{"name":"A2","label":"divisor"},{"name":"A3","label":"dividendo"}],"uniques":true},"algorithm":{"name":"calculateOperation","template":"Cloze with text"}}</v>
      </c>
      <c r="D199" s="184" t="str">
        <f t="shared" si="2"/>
        <v>#REF!</v>
      </c>
    </row>
    <row r="200" ht="15.75" customHeight="1">
      <c r="A200" s="184" t="str">
        <f>Seeds!AB165</f>
        <v>M4-NyO-35a-I-1</v>
      </c>
      <c r="B200" s="184" t="str">
        <f t="shared" si="48"/>
        <v>#REF!</v>
      </c>
      <c r="C200" s="184" t="str">
        <f>Seeds!AA165</f>
        <v>{"id":"M4-NyO-35a-I-1","stimulus":"&lt;p&gt;Selecione qual opção representa o cálculo da prova real da divisão a seguir.&lt;/p&gt;&lt;p style=\"text-align: center\"&gt;{{Q1}} : {{Q2}} = {{T1}}, com resto = {{T2}}&lt;/p&gt;","hint":"&lt;p&gt;Com a prova real da divisão pode-se verificar se uma divisão foi calculada corretamente.&lt;/p&gt;","feedback":"&lt;p&gt;Com a prova real da divisão pode-se verificar se uma divisão foi calculada corretamente.&lt;/p&gt;","seed":{"parameters":[{"name":"Q1","label":null,"min":10,"max":39,"step":1},{"name":"Q2","label":null,"min":4,"max":9,"step":1}],"calculated":[{"name":"T1","label":"{{function}}","function":"math.floor({{Q1}}/{{Q2}})","temp":true},{"name":"T2","label":"{{function}}","function":"{{Q1}}-{{Q2}}*{{T1}}","temp":true},{"name":"A1","label":"{{Q1}} = {{Q2}} × {{T1}} + {{T2}}"},{"name":"A2","label":"{{Q2}} = {{Q1}} × {{T1}} + {{T2}}","incorrect":true},{"name":"A3","label":"{{Q1}} = {{Q2}} + {{T1}} + {{T2}}","incorrect":true},{"name":"A4","label":"{{Q1}} = {{Q2}} × {{T1}} × {{T2}}","incorrect":true},{"name":"A5","label":"{{Q1}} = {{Q2}} × ({{T1}} + {{T2}})","incorrect":true}],"uniques":true},"algorithm":{"name":"trueFalse","template":"Multiple choice – standard","params":{"countCorrect":1,"countIncorrect":2,"showCheckIcon":false,"columns":3}}}</v>
      </c>
      <c r="D200" s="184" t="str">
        <f t="shared" si="2"/>
        <v>#REF!</v>
      </c>
    </row>
    <row r="201" ht="15.75" customHeight="1">
      <c r="A201" s="184" t="str">
        <f>Seeds!AB166</f>
        <v>M4-NyO-35a-E-1</v>
      </c>
      <c r="B201" s="184" t="str">
        <f t="shared" si="48"/>
        <v>#REF!</v>
      </c>
      <c r="C201" s="184" t="str">
        <f>Seeds!AA166</f>
        <v>{"id":"M4-NyO-35a-E-1","stimulus":"&lt;p&gt;Se em uma divisão o divisor é {{Q2}}, o quociente é {{T1}} e o resto é {{T2}}, qual é o valor do dividendo?&lt;/p&gt;","template":"&lt;p&gt;O dividendo vale {{response}}.&lt;/p&gt;","hint":"&lt;p&gt;Com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 {{T1}} + {{T2}} = {{A1}}&lt;/p&gt;","seed":{"parameters":[{"name":"Q1","label":null,"min":10,"max":39,"step":1},{"name":"Q2","label":null,"min":4,"max":9,"step":1}],"calculated":[{"name":"T1","label":"{{function}}","function":"math.floor({{Q1}}/{{Q2}})","temp":true},{"name":"T2","label":"{{function}}","function":"{{Q1}}-{{Q2}}*{{T1}}","temp":true},{"name":"A1","label":"{{function}}","function":"{{Q1}}"}],"uniques":true},"algorithm":{"name":"calculateOperation","params":{"method":"equivLiteral","keyboard":"NUMERICAL"}}}</v>
      </c>
      <c r="D201" s="184" t="str">
        <f t="shared" si="2"/>
        <v>#REF!</v>
      </c>
    </row>
    <row r="202" ht="15.75" customHeight="1">
      <c r="A202" s="184" t="str">
        <f>Seeds!AB167</f>
        <v>M4-NyO-35a-A-1</v>
      </c>
      <c r="B202" s="184" t="str">
        <f t="shared" si="48"/>
        <v>#REF!</v>
      </c>
      <c r="C202" s="184" t="str">
        <f>Seeds!AA167</f>
        <v>{"id":"M4-NyO-35a-A-1","stimulus":"&lt;p&gt;Em uma excursão para um acampamento de férias, os estudantes do 4º ano do Ensino Fundamental ocuparam {{Q2}} habitações coletivas com capacidade para {{Q1}} pessoas cada. Ainda, {{Q3}} estudantes ficaram de fora dessas habitações, mas ocupando chalés. Aplique a prova real da divisão para descobrir quantos alunos foram à excursão.&lt;/p&gt;","template":"&lt;p&gt;Foram à excursão {{response}} estudantes.&lt;/p&gt;","hint":"&lt;p&gt;Com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estudantes em cada habitação × {{Q2}} habitações + {{Q3}} estudantes em chalés = {{A1}} estudantes&lt;/p&gt;","seed":{"parameters":[{"name":"Q1","label":null,"min":5,"max":8,"step":1},{"name":"Q2","label":null,"min":6,"max":9,"step":1},{"name":"Q3","label":null,"list":[2,3,4]}],"calculated":[{"name":"A1","label":"{{function}}","function":"{{Q1}}*{{Q2}}+{{Q3}}"}],"uniques":true},"algorithm":{"name":"calculateOperation","params":{"method":"equivLiteral","keyboard":"NUMERICAL"}}}</v>
      </c>
      <c r="D202" s="184" t="str">
        <f t="shared" si="2"/>
        <v>#REF!</v>
      </c>
    </row>
    <row r="203" ht="15.75" customHeight="1">
      <c r="A203" s="184" t="str">
        <f>Seeds!AB168</f>
        <v>M4-NyO-35a-A-2</v>
      </c>
      <c r="B203" s="184" t="str">
        <f t="shared" si="48"/>
        <v>#REF!</v>
      </c>
      <c r="C203" s="184" t="str">
        <f>Seeds!AA168</f>
        <v>{"id":"M4-NyO-35a-A-2","stimulus":"&lt;p&gt;Os avós de Paula organizaram um alomoço para comemorar suas bodas de ouro. No restaurante, {{Q2}} mesas foram preparadas e {{Q1}} convidados sentaram-se em cada uma. No entanto, {{Q3}} membros da família ficaram sem lugar para se sentar. Aplique a prova real da divisão para descobrir quantos convidados foram à comemoração.&lt;/p&gt;","template":"&lt;p&gt;Ao almoço compareceram {{response}} convidados.&lt;/p&gt;","hint":"&lt;p&gt;Com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center\"&gt;{{Q1}} convidados em cada mesa × {{Q2}} mesas + {{Q3}} convidados sem lugar = {{A1}} pessoas convidadas&lt;/p&gt;","seed":{"parameters":[{"name":"Q1","label":null,"min":5,"max":9,"step":1},{"name":"Q2","label":null,"min":7,"max":9,"step":1},{"name":"Q3","label":null,"list":[2,3,4]}],"calculated":[{"name":"A1","label":"{{function}}","function":"{{Q1}}*{{Q2}}+{{Q3}}"}],"uniques":true},"algorithm":{"name":"calculateOperation","params":{"method":"equivLiteral","keyboard":"NUMERICAL"}}}</v>
      </c>
      <c r="D203" s="184" t="str">
        <f t="shared" si="2"/>
        <v>#REF!</v>
      </c>
    </row>
    <row r="204" ht="15.75" customHeight="1">
      <c r="A204" s="184" t="str">
        <f>Seeds!AB169</f>
        <v>M4-NyO-35a-A-3</v>
      </c>
      <c r="B204" s="184" t="str">
        <f t="shared" si="48"/>
        <v>#REF!</v>
      </c>
      <c r="C204" s="184" t="str">
        <f>Seeds!AA169</f>
        <v>{"id":"M4-NyO-35a-A-3","stimulus":"&lt;p&gt;Um professor inicialmente dividiu a turma em {{Q1}} grupos de {{Q2}} alunos cada um para fazer um projeto sobre animais vertebrados. No entanto, na distribuição, {{Q3}} alunos ficaram sem grupo. Aplique a prova real da divisão para calcular quantos alunos há na sala de aula.&lt;/p&gt;","template":"&lt;p&gt;Há {{response}} alunos.&lt;/p&gt;","hint":"&lt;p&gt;Com a prova real da divisão pode-se verificar se uma divisão foi calculada corretamente.&lt;/p&gt;","feedback":"&lt;p&gt;Com a prova real da divisão pode-se verificar se uma divisão foi calculada corretamente:&lt;/p&gt;&lt;p style=\"text-align: center\"&gt;divisor × quociente + resto = dividendo&lt;/p&gt;&lt;p style=\"text-align: center\"&gt;{{Q2}} alunos em cada grupo × {{Q1}} grupos + {{Q3}} alunos sem grupo = {{A1}} alunos&lt;/p&gt;","seed":{"parameters":[{"name":"Q1","label":null,"min":4,"max":6,"step":1},{"name":"Q2","label":null,"min":4,"max":6,"step":1},{"name":"Q3","label":null,"list":[2,3]}],"calculated":[{"name":"A1","label":"{{function}}","function":"{{Q1}}*{{Q2}}+{{Q3}}"}],"uniques":true},"algorithm":{"name":"calculateOperation","params":{"method":"equivLiteral","keyboard":"NUMERICAL"}}}</v>
      </c>
      <c r="D204" s="184" t="str">
        <f t="shared" si="2"/>
        <v>#REF!</v>
      </c>
    </row>
    <row r="205" ht="15.75" customHeight="1">
      <c r="A205" s="184" t="str">
        <f>Seeds!AB170</f>
        <v>M4-NyO-35b-I-1</v>
      </c>
      <c r="B205" s="184" t="str">
        <f t="shared" si="48"/>
        <v>#REF!</v>
      </c>
      <c r="C205" s="184" t="str">
        <f>Seeds!AA170</f>
        <v>{"id":"M4-NyO-35b-I-1","stimulus":"&lt;p&gt;Na divisão a seguir, qual é o valor de ⬤?&lt;/p&gt;&lt;p style=\"text-align: center\"&gt;⬤ : {{Q2}} = {{Q1}}&lt;/p&gt;","hint":"&lt;p&gt;A prova real da divisão diz que:&lt;/p&gt;&lt;p style=\"text-align: center\"&gt;dividendo = divisor × quociente + resto&lt;/p&gt;","feedback":"&lt;p&gt;A prova real da divisão diz que:&lt;/p&gt;&lt;p style=\"text-align: center\"&gt;dividendo = divisor × quociente + resto&lt;/p&gt;&lt;p&gt;Portanto:&lt;/p&gt;&lt;p style=\"text-align: center\"&gt;⬤ = {{Q2}} × {{Q1}} = {{T1}}&lt;/p&gt;","seed":{"parameters":[{"name":"Q1","label":null,"list":[5,6,7,8,9]},{"name":"Q2","label":null,"list":[2,3,4]}],"calculated":[{"name":"T1","label":"{{function}}","function":"{{Q1}}*{{Q2}}","temp":true},{"name":"A1","label":"⬤ = {{function}}","function":"{{Q1}}*{{Q2}}"},{"name":"A2","label":"⬤ = {{function}}","function":"math.floor({{Q1}}/{{Q2}})","incorrect":true},{"name":"A3","label":"⬤ = {{function}}","function":"{{Q1}}+{{Q2}}","incorrect":true},{"name":"A4","label":"⬤ = {{function}}","function":"math.abs({{Q1}}-{{Q2}})","incorrect":true}],"uniques":true},"algorithm":{"name":"trueFalse","template":"Multiple choice – standard","params":{"countCorrect":1,"countIncorrect":2,"showCheckIcon":false,"columns":3}}}</v>
      </c>
      <c r="D205" s="184" t="str">
        <f t="shared" si="2"/>
        <v>#REF!</v>
      </c>
    </row>
    <row r="206" ht="15.75" customHeight="1">
      <c r="A206" s="184" t="str">
        <f>Seeds!AB171</f>
        <v>M4-NyO-35b-I-2</v>
      </c>
      <c r="B206" s="184" t="str">
        <f t="shared" si="48"/>
        <v>#REF!</v>
      </c>
      <c r="C206" s="184" t="str">
        <f>Seeds!AA171</f>
        <v>{"id":"M4-NyO-35b-I-2","stimulus":"&lt;p&gt;Na divisão a seguir, qual é o valor de ⬤?&lt;/p&gt;&lt;p style=\"text-align: center\"&gt;{{T1}} : ⬤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{{Q1}}.&lt;/p&gt;","seed":{"parameters":[{"name":"Q1","label":null,"min":10,"max":30,"step":1},{"name":"Q2","label":null,"min":2,"max":9,"step":1}],"calculated":[{"name":"T1","label":"{{function}}","function":"{{Q1}}*{{Q2}}","temp":true},{"name":"A1","label":"⬤ = {{Q2}}","function":"{{Q2}}"},{"name":"A2","label":"⬤ = {{function}}","function":"{{Q1}}+1","incorrect":true},{"name":"A3","label":"⬤ = {{function}}","function":"{{Q1}}-1","incorrect":true},{"name":"A4","label":"⬤ = {{function}}","function":"{{Q2}}+1","incorrect":true}],"uniques":true},"algorithm":{"name":"trueFalse","template":"Multiple choice – standard","params":{"countCorrect":1,"countIncorrect":2,"showCheckIcon":false,"columns":3}}}</v>
      </c>
      <c r="D206" s="184" t="str">
        <f t="shared" si="2"/>
        <v>#REF!</v>
      </c>
    </row>
    <row r="207" ht="15.75" customHeight="1">
      <c r="A207" s="184" t="str">
        <f>Seeds!AB172</f>
        <v>M4-NyO-35b-E-1</v>
      </c>
      <c r="B207" s="184" t="str">
        <f t="shared" si="48"/>
        <v>#REF!</v>
      </c>
      <c r="C207" s="184" t="str">
        <f>Seeds!AA172</f>
        <v>{"id":"M4-NyO-35b-E-1","stimulus":"&lt;p&gt;Complete a seguinte divisão.&lt;/p&gt;","template":"&lt;p style=\"text-align: center\"&gt;{{response}} : {{Q2}}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 = {{Q2}} × {{Q1}} = {{A1}}&lt;/p&gt;","seed":{"parameters":[{"name":"Q1","label":null,"min":10,"max":50,"step":1},{"name":"Q2","label":null,"min":2,"max":9,"step":1}],"calculated":[{"name":"A1","label":"{{function}}","function":"{{Q1}}*{{Q2}}"}],"uniques":true},"algorithm":{"name":"calculateOperation","params":{"method":"equivLiteral","keyboard":"NUMERICAL"}}}</v>
      </c>
      <c r="D207" s="184" t="str">
        <f t="shared" si="2"/>
        <v>#REF!</v>
      </c>
    </row>
    <row r="208" ht="15.75" customHeight="1">
      <c r="A208" s="184" t="str">
        <f>Seeds!AB173</f>
        <v>M4-NyO-35b-E-2</v>
      </c>
      <c r="B208" s="184" t="str">
        <f t="shared" si="48"/>
        <v>#REF!</v>
      </c>
      <c r="C208" s="184" t="str">
        <f>Seeds!AA173</f>
        <v>{"id":"M4-NyO-35b-E-2","stimulus":"&lt;p&gt;Complete a seguinte divisão.&lt;/p&gt;","template":"&lt;p style=\"text-align: center\"&gt;{{T1}} : {{response}} = {{Q1}}&lt;/p&gt;","hint":"&lt;p&gt;A prova real da divisão diz que:&lt;/p&gt;&lt;p style=\"text-align: center\"&gt;dividendo = divisor × quociente + resto&lt;/p&gt;","feedback":"&lt;p&gt;A prova real da divisão diz que:&lt;/p&gt;&lt;p style=\"text-align: center\"&gt;dividendo = divisor × quociente + resto&lt;/p&gt;&lt;p&gt;Portanto, ⬤ é um número que satisfaz esta condição: {{T1}} = ⬤ × {{Q1}}&lt;/p&gt;","seed":{"parameters":[{"name":"Q1","label":null,"min":10,"max":50,"step":1},{"name":"Q2","label":null,"min":2,"max":9,"step":1}],"calculated":[{"name":"T1","label":"{{function}}","function":"{{Q1}}*{{Q2}}","temp":true},{"name":"A1","label":"{{function}}","function":"{{Q2}}"}],"uniques":true},"algorithm":{"name":"calculateOperation","params":{"method":"equivLiteral","keyboard":"NUMERICAL"}}}</v>
      </c>
      <c r="D208" s="184" t="str">
        <f t="shared" si="2"/>
        <v>#REF!</v>
      </c>
    </row>
    <row r="209" ht="15.75" customHeight="1">
      <c r="A209" s="184" t="str">
        <f>Seeds!AB174</f>
        <v>M4-NyO-35b-A-1</v>
      </c>
      <c r="B209" s="184" t="str">
        <f t="shared" si="48"/>
        <v>#REF!</v>
      </c>
      <c r="C209" s="184" t="str">
        <f>Seeds!AA174</f>
        <v>{"id":"M4-NyO-35b-A-1","stimulus":"&lt;p&gt;Mário dividiu sua coleção de moedas antigas em {{Q1}} caixas, nas quais ele guardou {{Q2}} moedas em cada uma. Quantas moedas Mário tem no total?&lt;/p&gt;","template":"&lt;p&gt;Ele tem {{response}} moedas.&lt;/p&gt;","hint":"&lt;p&gt;De acordo com o enunciado, tem-se:&lt;/p&gt;&lt;p style=\"text-align: center\"&gt;... : {{Q1}} caixas = {{Q2}} moedas em cada caixa&lt;/p&gt;","feedback":"&lt;p&gt;De acordo com o enunciado, tem-se:&lt;/p&gt;&lt;p style=\"text-align: center\"&gt;... : {{Q1}} caixas = {{Q2}} moedas em cada caixa&lt;/p&gt;&lt;p&gt;Aplicando a prova real da divisão, tem-se:&lt;/p&gt;&lt;p style=\"text-align: center\"&gt;dividendo = divisor × quociente + resto&lt;/p&gt;&lt;p&gt;Portanto, o número de moedas que Mário tem é:&lt;/p&gt;&lt;p style=\"text-align: center\"&gt;dividendo = {{Q1}} × {{Q2}} = {{T1}}&lt;/p&gt;","seed":{"parameters":[{"name":"Q1","label":null,"min":2,"max":9,"step":1},{"name":"Q2","label":null,"min":5,"max":10,"step":1}],"calculated":[{"name":"T1","label":"{{function}}","function":"{{Q1}}*{{Q2}}","temp":true},{"name":"A1","label":"{{function}}","function":"{{Q1}}*{{Q2}}"}],"uniques":true},"algorithm":{"name":"calculateOperation","params":{"method":"equivLiteral","keyboard":"NUMERICAL"}}}</v>
      </c>
      <c r="D209" s="184" t="str">
        <f t="shared" si="2"/>
        <v>#REF!</v>
      </c>
    </row>
    <row r="210" ht="15.75" customHeight="1">
      <c r="A210" s="184" t="str">
        <f>Seeds!AB175</f>
        <v>M4-NyO-35b-A-2</v>
      </c>
      <c r="B210" s="184" t="str">
        <f t="shared" si="48"/>
        <v>#REF!</v>
      </c>
      <c r="C210" s="184" t="str">
        <f>Seeds!AA175</f>
        <v>{"id":"M4-NyO-35b-A-2","stimulus":"&lt;p&gt;Na sua festa de aniversário, Carolina distribuiu saquinhos surpresa para seus {{Q1}} amigos. Quantos saquinhos Carolina precisou comprar se cada amigo recebeu {{Q2}} deles?&lt;/p&gt;","template":"&lt;p&gt;Carolina comprou {{response}} saquinhos surpresa.&lt;/p&gt;","hint":"&lt;p&gt;De acordo com o enunciado, tem-se:&lt;/p&gt;&lt;p style=\"text-align: center\"&gt;... : {{Q1}} amigos = {{Q2}} saquinhos surpresa por amigo&lt;/p&gt;","feedback":"&lt;p&gt;De acordo com o enunciado, tem-se:&lt;/p&gt;&lt;p style=\"text-align: center\"&gt;... : {{Q1}} amigos = {{Q2}} saquinhos surpresa por amigo&lt;/p&gt;&lt;p&gt;Aplicando a prova real da divisão, tem-se:&lt;/p&gt;&lt;p style=\"text-align: center\"&gt;dividendo = divisor × quociente + resto&lt;/p&gt;&lt;p&gt;Portanto, o número de saquinhos surpresa é:&lt;/p&gt;&lt;p style=\"text-align: center\"&gt;dividendo = {{Q1}} × {{Q2}} = {{T1}}&lt;/p&gt;","seed":{"parameters":[{"name":"Q1","label":null,"min":3,"max":20,"step":1},{"name":"Q2","label":null,"min":2,"max":10,"step":1}],"calculated":[{"name":"T1","label":"{{function}}","function":"{{Q1}}*{{Q2}}","temp":true},{"name":"A1","label":"{{function}}","function":"{{Q1}}*{{Q2}}"}],"uniques":true},"algorithm":{"name":"calculateOperation","params":{"method":"equivLiteral","keyboard":"NUMERICAL"}}}</v>
      </c>
      <c r="D210" s="184" t="str">
        <f t="shared" si="2"/>
        <v>#REF!</v>
      </c>
    </row>
    <row r="211" ht="15.75" customHeight="1">
      <c r="A211" s="184" t="str">
        <f>Seeds!AB176</f>
        <v>M4-NyO-35b-A-3</v>
      </c>
      <c r="B211" s="184" t="str">
        <f t="shared" si="48"/>
        <v>#REF!</v>
      </c>
      <c r="C211" s="184" t="str">
        <f>Seeds!AA176</f>
        <v>{"id":"M4-NyO-35b-A-3","stimulus":"&lt;p&gt;Em uma floricultura chegaram {{Q1}} clientes em busca de um buquê. Como não havia flores suficientes para todos, o proprietário as distribuiu igualmente e colocou {{Q2}} em cada buquê. Quantas flores havia na floricultura&lt;/p&gt;","template":"&lt;p&gt;Havia {{response}} flores.&lt;/p&gt;","hint":"&lt;p&gt;De acordo com o enunciado, tem-se:&lt;/p&gt;&lt;p style=\"text-align: center\"&gt;... : {{Q1}} clientes = {{Q2}} flores para cada cliente&lt;/p&gt;","feedback":"&lt;p&gt;De acordo com o enunciado, tem-se:&lt;/p&gt;&lt;p style=\"text-align: center\"&gt;... : {{Q1}} clientes = {{Q2}} flores para cada buquê&lt;/p&gt;&lt;p&gt;Aplicando a prova real da divisão, tem-se:&lt;/p&gt;&lt;p style=\"text-align: center\"&gt;dividendo = divisor × quociente + resto&lt;/p&gt;&lt;p&gt;Portanto, o número de flores é:&lt;/p&gt;&lt;p style=\"text-align: center\"&gt;dividendo = {{Q1}} × {{Q2}} = {{T1}}&lt;/p&gt;","seed":{"parameters":[{"name":"Q1","label":null,"min":2,"max":8,"step":1},{"name":"Q2","label":null,"min":5,"max":20,"step":1}],"calculated":[{"name":"T1","label":"{{function}}","function":"{{Q1}}*{{Q2}}","temp":true},{"name":"A1","label":"{{function}}","function":"{{Q1}}*{{Q2}}"}],"uniques":true},"algorithm":{"name":"calculateOperation","params":{"method":"equivLiteral","keyboard":"NUMERICAL"}}}</v>
      </c>
      <c r="D211" s="184" t="str">
        <f t="shared" si="2"/>
        <v>#REF!</v>
      </c>
    </row>
    <row r="212" ht="15.75" customHeight="1">
      <c r="A212" s="184" t="str">
        <f>Seeds!AB177</f>
        <v>M4-NyO-18a-I-1</v>
      </c>
      <c r="B212" s="184" t="str">
        <f t="shared" si="48"/>
        <v>#REF!</v>
      </c>
      <c r="C212" s="184" t="str">
        <f>Seeds!AA177</f>
        <v>{"id":"M4-NyO-18a-I-1","stimulus":"&lt;p&gt;Selecione o quociente e o resto da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list":[4,5,6,7,8,9]},{"name":"Q2","label":null,"min":10,"max":99,"step":1},{"name":"Q3","label":null,"list":[1,2,3]},{"name":"Q4","label":null,"list":[1,2,3]}],"calculated":[{"name":"T1","label":"{{function}}","function":"{{Q1}}*{{Q2}}+{{Q3}}","temp":true},{"name":"A1","label":"{{function}}","function":"{{Q2}}","group":1},{"name":"A2","label":"{{function}}","function":"{{Q2}}+10","group":1,"incorrect":true},{"name":"A3","label":"{{function}}","function":"{{Q2}}-10","group":1,"incorrect":true},{"name":"A4","label":"{{function}}","function":"{{Q3}}","group":2},{"name":"A5","label":"{{function}}","function":"{{Q4}}","group":2,"incorrect":true},{"name":"A6","label":"{{function}}","function":"0","group":2,"incorrect":true}],"uniques":true},"algorithm":{"name":"groupResponses","template":"Cloze with drop down"}}</v>
      </c>
      <c r="D212" s="184" t="str">
        <f t="shared" si="2"/>
        <v>#REF!</v>
      </c>
    </row>
    <row r="213" ht="15.75" customHeight="1">
      <c r="A213" s="184" t="str">
        <f>Seeds!AB178</f>
        <v>M4-NyO-18a-E-1</v>
      </c>
      <c r="B213" s="184" t="str">
        <f t="shared" si="48"/>
        <v>#REF!</v>
      </c>
      <c r="C213" s="184" t="str">
        <f>Seeds!AA178</f>
        <v>{"id":"M4-NyO-18a-E-1","stimulus":"&lt;p&gt;Calcule a divisão.&lt;/p&gt;","template":"&lt;p style=\"text-align: center\"&gt;{{T1}} : {{Q1}} = {{response}} , resto = {{response}}&lt;/p&gt;","hint":"&lt;p&gt;Divida o dividendo pelo divisor.&lt;/p&gt;","feedback":"&lt;p&gt;A divisão é uma repartição do dividendo em tantas partes iguais quantas forem indicadas pelo divisor.&lt;/p&gt;","seed":{"parameters":[{"name":"Q1","label":null,"list":[4,5,6,7,8,9]},{"name":"Q2","label":null,"min":10,"max":99,"step":1},{"name":"Q3","label":null,"list":[1,2,3]}],"calculated":[{"name":"T1","label":"{{function}}","function":"{{Q1}}*{{Q2}}+{{Q3}}","temp":true},{"name":"A1","label":"{{function}}","function":"{{Q2}}"},{"name":"A2","label":"{{function}}","function":"{{Q3}}"}],"uniques":true},"algorithm":{"name":"calculateOperation","params":{"method":"equivLiteral","keyboard":"NUMERICAL"}}}</v>
      </c>
      <c r="D213" s="184" t="str">
        <f t="shared" si="2"/>
        <v>#REF!</v>
      </c>
    </row>
    <row r="214" ht="15.75" customHeight="1">
      <c r="A214" s="184" t="str">
        <f>Seeds!AB179</f>
        <v>M4-NyO-18a-A-1</v>
      </c>
      <c r="B214" s="184" t="str">
        <f t="shared" si="48"/>
        <v>#REF!</v>
      </c>
      <c r="C214" s="184" t="str">
        <f>Seeds!AA179</f>
        <v>{"id":"M4-NyO-18a-A-1","stimulus":"&lt;p&gt;Em uma classe de robótica há {{T1}} blocos de construção. Para fazer um robô programável para cada aluno, foram usados ​{{Q1}} blocos em cada robô. Quantos robôs foram construídos? Quantos blocos sobraram?&lt;/p&gt;","template":"&lt;p&gt;Foram construídos {{response}} robôs e sobraram {{response}} blocos.&lt;/p&gt;","hint":"&lt;p&gt;Divida o dividendo pelo divisor.&lt;/p&gt;","feedback":"&lt;p&gt;A divisão é uma repartição do dividendo em tantas partes iguais quantas forem indicadas pelo divisor.&lt;/p&gt;","seed":{"parameters":[{"name":"Q1","label":null,"list":[4,5,6]},{"name":"Q2","label":null,"min":10,"max":50,"step":1},{"name":"Q3","label":null,"list":[2,3]}],"calculated":[{"name":"T1","label":"{{function}}","function":"{{Q1}}*{{Q2}}+{{Q3}}","temp":true},{"name":"A1","label":"{{function}}","function":"{{Q2}}"},{"name":"A2","label":"{{function}}","function":"{{Q3}}"}],"uniques":true},"algorithm":{"name":"calculateOperation","params":{"method":"equivLiteral","keyboard":"NUMERICAL"}}}</v>
      </c>
      <c r="D214" s="184" t="str">
        <f t="shared" si="2"/>
        <v>#REF!</v>
      </c>
    </row>
    <row r="215" ht="15.75" customHeight="1">
      <c r="A215" s="184" t="str">
        <f>Seeds!AB180</f>
        <v>M4-NyO-18a-A-2</v>
      </c>
      <c r="B215" s="184" t="str">
        <f t="shared" si="48"/>
        <v>#REF!</v>
      </c>
      <c r="C215" s="184" t="str">
        <f>Seeds!AA180</f>
        <v>{"id":"M4-NyO-18a-A-2","stimulus":"&lt;p&gt;Para organizar uma visita ao Museu de Ciências Naturais, os monitores dividiram {{T1}} alunos em {{Q1}} grupos. Quantos alunos há por grupo? Quantos ficaram de fora dessa divisão?&lt;/p&gt;","template":"&lt;p&gt;Em cada grupo há {{response}} alunos, enquanto {{response}} alunos precisaram ser redistribuídos entre os grupos.&lt;/p&gt;","hint":"&lt;p&gt;Divida o dividendo pelo divisor.&lt;/p&gt;","feedback":"&lt;p&gt;A divisão é uma repartição do dividendo em tantas partes iguais quantas forem indicadas pelo divisor.&lt;/p&gt;","seed":{"parameters":[{"name":"Q1","label":null,"min":4,"max":9,"step":1},{"name":"Q2","label":null,"min":20,"max":40,"step":1},{"name":"Q3","label":null,"min":2,"max":3,"step":1}],"calculated":[{"name":"T1","label":"{{function}}","function":"{{Q1}}*{{Q2}}+{{Q3}}","temp":true},{"name":"A1","label":"{{function}}","function":"{{Q2}}"},{"name":"A2","label":"{{function}}","function":"{{Q3}}"}],"uniques":true},"algorithm":{"name":"calculateOperation","params":{"method":"equivLiteral","keyboard":"NUMERICAL"}}}</v>
      </c>
      <c r="D215" s="184" t="str">
        <f t="shared" si="2"/>
        <v>#REF!</v>
      </c>
    </row>
    <row r="216" ht="15.75" customHeight="1">
      <c r="A216" s="184" t="str">
        <f>Seeds!AB181</f>
        <v>M4-NyO-18a-A-3</v>
      </c>
      <c r="B216" s="184" t="str">
        <f t="shared" si="48"/>
        <v>#REF!</v>
      </c>
      <c r="C216" s="184" t="str">
        <f>Seeds!AA181</f>
        <v>{"id":"M4-NyO-18a-A-3","stimulus":"&lt;p&gt;Diego sempre compra um imã de geladeira nos lugares que visita. Até agora, ele tem uma coleção de {{T1}} ímãs e deseja dividi-los igualmente em {{Q1}} caixas. Quantos ímãs ele deverá manter em cada caixa? Quantos irão sobrar?&lt;/p&gt;","template":"&lt;p&gt;Ele deve guardar {{response}} ímãs em cada caixa e irá sobrar {{response}}.&lt;/p&gt;","hint":"&lt;p&gt;Divida o dividendo pelo divisor.&lt;/p&gt;","feedback":"&lt;p&gt;A divisão é uma repartição do dividendo em tantas partes iguais quantas forem indicadas pelo divisor.&lt;/p&gt;","seed":{"parameters":[{"name":"Q1","label":null,"min":5,"max":9,"step":1},{"name":"Q2","label":null,"min":30,"max":60,"step":1},{"name":"Q3","label":null,"min":2,"max":4,"step":1}],"calculated":[{"name":"T1","label":"{{function}}","function":"{{Q1}}*{{Q2}}+{{Q3}}","temp":true},{"name":"A1","label":"{{function}}","function":"{{Q2}}"},{"name":"A2","label":"{{function}}","function":"{{Q3}}"}],"uniques":true},"algorithm":{"name":"calculateOperation","params":{"method":"equivLiteral","keyboard":"NUMERICAL"}}}</v>
      </c>
      <c r="D216" s="184" t="str">
        <f t="shared" si="2"/>
        <v>#REF!</v>
      </c>
    </row>
    <row r="217" ht="15.75" customHeight="1">
      <c r="A217" s="184" t="str">
        <f>Seeds!AB182</f>
        <v>M4-NyO-19a-I-1</v>
      </c>
      <c r="B217" s="184" t="str">
        <f t="shared" si="48"/>
        <v>#REF!</v>
      </c>
      <c r="C217" s="184" t="str">
        <f>Seeds!AA182</f>
        <v>{"id":"M4-NyO-19a-I-1","stimulus":"&lt;p&gt;Selecione o quociente e o resto desta divisão.&lt;/p&gt;&lt;p style=\"text-align: center\"&gt;{{T1}} : {{Q1}}&lt;/p&gt;","template":"&lt;p style=\"text-align: center\"&gt;Quociente = {{response}}&lt;/p&gt;&lt;p style=\"text-align: center\"&gt;Resto = {{response}}&lt;/p&gt;","hint":"&lt;p&gt;Divida o dividendo pelo divisor.&lt;/p&gt;","feedback":"&lt;p&gt;A divisão é uma repartição do dividendo em tantas partes iguais quantas forem indicadas pelo divisor.&lt;/p&gt;","seed":{"parameters":[{"name":"Q1","label":null,"min":10,"max":99,"step":1},{"name":"Q2","label":null,"min":10,"max":99,"step":1},{"name":"Q3","label":null,"min":1,"max":9,"step":1},{"name":"Q4","label":null,"min":1,"max":9,"step":1}],"calculated":[{"name":"T1","label":"{{function}}","function":"{{Q1}}*{{Q2}}+{{Q3}}","temp":true},{"name":"A1","label":"{{function}}","function":"{{Q2}}","group":1},{"name":"A2","label":"{{function}}","function":"{{Q2}}+{{Q3}}","group":1,"incorrect":true},{"name":"A3","label":"{{function}}","function":"{{Q2}}+{{Q4}}","group":1,"incorrect":true},{"name":"A4","label":"{{function}}","function":"{{Q3}}","group":2},{"name":"A5","label":"{{function}}","function":"{{Q4}}","group":2,"incorrect":true},{"name":"A6","label":"{{function}}","function":"0","group":2,"incorrect":true}],"uniques":true},"algorithm":{"name":"groupResponses","template":"Cloze with drop down"}}</v>
      </c>
      <c r="D217" s="184" t="str">
        <f t="shared" si="2"/>
        <v>#REF!</v>
      </c>
    </row>
    <row r="218" ht="15.75" customHeight="1">
      <c r="A218" s="184" t="str">
        <f>Seeds!AB183</f>
        <v>M4-NyO-19a-E-1</v>
      </c>
      <c r="B218" s="184" t="str">
        <f t="shared" si="48"/>
        <v>#REF!</v>
      </c>
      <c r="C218" s="184" t="str">
        <f>Seeds!AA183</f>
        <v>{"id":"M4-NyO-19a-E-1","stimulus":"&lt;p&gt;Calcule esta divisão.&lt;/p&gt;","template":"&lt;p style=\"text-align: center\"&gt;{{T1}} : {{Q1}} = {{response}}, resto = {{response}}&lt;/p&gt;","hint":"&lt;p&gt;Divida o dividendo pelo divisor.&lt;/p&gt;","feedback":"&lt;p&gt;A divisão é uma repartição do dividendo em tantas partes iguais quantas forem indicadas pelo divisor.&lt;/p&gt;","seed":{"parameters":[{"name":"Q1","label":null,"min":4,"max":99,"step":1},{"name":"Q2","label":null,"min":10,"max":99,"step":1},{"name":"Q3","label":null,"min":1,"max":9,"step":1}],"calculated":[{"name":"T1","label":"{{function}}","function":"{{Q1}}*{{Q2}}+{{Q3}}","temp":true},{"name":"A1","label":"{{function}}","function":"{{Q2}}"},{"name":"A2","label":"{{function}}","function":"{{Q3}}"}],"uniques":true},"algorithm":{"name":"calculateOperation","params":{"method":"equivLiteral","keyboard":"NUMERICAL"}}}</v>
      </c>
      <c r="D218" s="184" t="str">
        <f t="shared" si="2"/>
        <v>#REF!</v>
      </c>
    </row>
    <row r="219" ht="15.75" customHeight="1">
      <c r="A219" s="184" t="str">
        <f>Seeds!AB184</f>
        <v>M4-NyO-19a-A-1</v>
      </c>
      <c r="B219" s="184" t="str">
        <f t="shared" si="48"/>
        <v>#REF!</v>
      </c>
      <c r="C219" s="184" t="str">
        <f>Seeds!AA184</f>
        <v>{"id":"M4-NyO-19a-A-1","stimulus":"&lt;p&gt;Para reflorestar uma reserva queimada, {{T1}} mudas deverão ser entregues para voluntários em {{Q1}} caixas com o mesmo número de mudas em cada uma. Quantas mudas haverá em cada caixa? E quantas mudas ficarão de fora dessa distribuição?&lt;/p&gt;","template":"&lt;p&gt;Em cada caixa haverá {{response}} mudas e {{response}} serão deixadas de fora.&lt;/p&gt;","hint":"&lt;p&gt;Divida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D219" s="184" t="str">
        <f t="shared" si="2"/>
        <v>#REF!</v>
      </c>
    </row>
    <row r="220" ht="15.75" customHeight="1">
      <c r="A220" s="184" t="str">
        <f>Seeds!AB185</f>
        <v>M4-NyO-19a-A-2</v>
      </c>
      <c r="B220" s="184" t="str">
        <f t="shared" si="48"/>
        <v>#REF!</v>
      </c>
      <c r="C220" s="184" t="str">
        <f>Seeds!AA185</f>
        <v>{"id":"M4-NyO-19a-A-2","stimulus":"&lt;p&gt;Uma ONG distribuiu {{T1}} caixas de roupas igualmente entre os {{Q1}} centros de doação que possui em todo o país. Quantas caixas cada centro recebeu? E quantas caixas ficaram de fora dessa distribuição?&lt;/p&gt;","template":"&lt;p&gt;Cada centro recebeu {{response}} caixas de roupa, enquanto {{response}} caixas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D220" s="184" t="str">
        <f t="shared" si="2"/>
        <v>#REF!</v>
      </c>
    </row>
    <row r="221" ht="15.75" customHeight="1">
      <c r="A221" s="184" t="str">
        <f>Seeds!AB186</f>
        <v>M4-NyO-19a-A-3</v>
      </c>
      <c r="B221" s="184" t="str">
        <f t="shared" si="48"/>
        <v>#REF!</v>
      </c>
      <c r="C221" s="184" t="str">
        <f>Seeds!AA186</f>
        <v>{"id":"M4-NyO-19a-A-3","stimulus":"&lt;p&gt;No final de uma corrida de rua, {{T1}} lanches foram armazenados em mesma quantidade em {{Q1}} caixas e foram distribuídos entre os corredores. Quantos lanches havia em cada caixa? E quantos ficaram de fora da distribuição?&lt;/p&gt;","template":"&lt;p&gt;Em cada caixa havia {{response}} lanches e {{response}} ficaram de fora da distribuição.&lt;/p&gt;","hint":"&lt;p&gt;Divida o dividendo pelo divisor.&lt;/p&gt;","feedback":"&lt;p&gt;A divisão é uma repartição do dividendo em tantas partes iguais quantas forem indicadas pelo divisor.&lt;/p&gt;","seed":{"parameters":[{"name":"Q1","label":null,"min":4,"max":99,"step":1},{"name":"Q2","label":null,"min":10,"max":99,"step":1},{"name":"Q3","label":null,"min":2,"max":9,"step":1}],"calculated":[{"name":"T1","label":"{{function}}","function":"{{Q1}}*{{Q2}}+{{Q3}}","temp":true},{"name":"A1","label":"{{function}}","function":"{{Q2}}"},{"name":"A2","label":"{{function}}","function":"{{Q3}}"}],"uniques":true},"algorithm":{"name":"calculateOperation","params":{"method":"equivLiteral","keyboard":"NUMERICAL"}}}</v>
      </c>
      <c r="D221" s="184" t="str">
        <f t="shared" si="2"/>
        <v>#REF!</v>
      </c>
    </row>
    <row r="222" ht="15.75" customHeight="1">
      <c r="A222" s="184" t="str">
        <f>Seeds!AB187</f>
        <v>M4-NyO-41a-I-1</v>
      </c>
      <c r="B222" s="184" t="str">
        <f t="shared" si="48"/>
        <v>#REF!</v>
      </c>
      <c r="C222" s="184" t="str">
        <f>Seeds!AA187</f>
        <v>{"id":"M4-NyO-41a-I-1","stimulus":"&lt;p&gt;Qual das opções a seguir continua o padrão dessas três divisões?&lt;/p&gt;&lt;p style=\"text-align: center\"&gt;{{T1}} : {{Q1}} = 1, com resto {{Q2}}&lt;/p&gt;&lt;p style=\"text-align: center\"&gt;{{T2}} : {{Q1}} = 2, com resto {{Q2}}&lt;/p&gt;&lt;p style=\"text-align: center\"&gt;{{T3}} : {{Q1}} = 3, com resto {{Q2}}&lt;/p&gt;","hint":"&lt;p&gt;Há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[1,2,3]},{"name":"Q4","label":null,"list":[1,2,3]}],"calculated":[{"name":"T1","label":"{{function}}","function":"{{Q1}}+{{Q2}}","temp":true},{"name":"T2","label":"{{function}}","function":"{{Q1}}*2+{{Q2}}","temp":true},{"name":"T3","label":"{{function}}","function":"{{Q1}}*3+{{Q2}}","temp":true},{"name":"T4","label":"{{function}}","function":"{{Q1}}*4+{{Q2}}","temp":true},{"name":"T5","label":"{{function}}","function":"{{Q2}}+{{Q3}}","temp":true},{"name":"T6","label":"{{function}}","function":"{{Q1}}*4+{{Q2}}+{{Q4}}","temp":true},{"name":"A1","label":"{{T4}} : {{Q1}} = 4, com resto {{Q2}}"},{"name":"A2","label":"{{T4}} : {{Q1}} = 4, com resto {{T5}}","incorrect":true},{"name":"A3","label":"{{T6}} : {{Q1}} = 4, com resto {{Q2}}","incorrect":true}],"uniques":true},"algorithm":{"name":"trueFalse","template":"Multiple choice – standard","params":{"countCorrect":1,"countIncorrect":2,"showCheckIcon":false,"columns":3}}}</v>
      </c>
      <c r="D222" s="184" t="str">
        <f t="shared" si="2"/>
        <v>#REF!</v>
      </c>
    </row>
    <row r="223" ht="15.75" customHeight="1">
      <c r="A223" s="184" t="str">
        <f>Seeds!AB188</f>
        <v>M4-NyO-41a-I-2</v>
      </c>
      <c r="B223" s="184" t="str">
        <f t="shared" si="48"/>
        <v>#REF!</v>
      </c>
      <c r="C223" s="184" t="str">
        <f>Seeds!AA188</f>
        <v>{"id":"M4-NyO-41a-I-2","stimulus":"&lt;p&gt;Seguindo o padrão, arraste os números para completar a última divisão.&lt;/p&gt;","template":"&lt;p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5,"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template":"Cloze with drag &amp; drop","params":{"keyboard":"INTERMEDIATE"}}}</v>
      </c>
      <c r="D223" s="184" t="str">
        <f t="shared" si="2"/>
        <v>#REF!</v>
      </c>
    </row>
    <row r="224" ht="15.75" customHeight="1">
      <c r="A224" s="184" t="str">
        <f>Seeds!AB189</f>
        <v>M4-NyO-41a-E-1</v>
      </c>
      <c r="B224" s="184" t="str">
        <f t="shared" si="48"/>
        <v>#REF!</v>
      </c>
      <c r="C224" s="184" t="str">
        <f>Seeds!AA189</f>
        <v>{"id":"M4-NyO-41a-E-1","stimulus":"&lt;p&gt;Complete a última divisão seguindo o padrão das anteriores.&lt;/p&gt;","template":"&lt;p style=\"text-align: center\"&gt;{{T1}} : {{Q1}} = 1, com resto {{Q2}}&lt;/p&gt;&lt;p style=\"text-align: center\"&gt;{{T2}} : {{Q1}} = 2, com resto {{Q2}}&lt;/p&gt;&lt;p style=\"text-align: center\"&gt;{{T3}} : {{Q1}} = 3, com resto {{Q2}}&lt;/p&gt;&lt;p style=\"text-align: center\"&gt;{{response}} : {{response}}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calculated":[{"name":"T1","label":"{{function}}","function":"{{Q1}}+{{Q2}}","temp":true},{"name":"T2","label":"{{function}}","function":"{{Q1}}*2+{{Q2}}","temp":true},{"name":"T3","label":"{{function}}","function":"{{Q1}}*3+{{Q2}}","temp":true},{"name":"A1","label":"{{function}}","function":"{{Q1}}*4+{{Q2}}"},{"name":"A2","label":"{{function}}","function":"{{Q1}}"},{"name":"A3","label":"{{function}}","function":"4"},{"name":"A4","label":"{{function}}","function":"{{Q2}}"}],"uniques":true},"algorithm":{"name":"calculateOperation","params":{"method":"equivLiteral","keyboard":"NUMERICAL"}}}</v>
      </c>
      <c r="D224" s="184" t="str">
        <f t="shared" si="2"/>
        <v>#REF!</v>
      </c>
    </row>
    <row r="225" ht="15.75" customHeight="1">
      <c r="A225" s="184" t="str">
        <f>Seeds!AB190</f>
        <v>M4-NyO-41a-E-2</v>
      </c>
      <c r="B225" s="184" t="str">
        <f t="shared" si="48"/>
        <v>#REF!</v>
      </c>
      <c r="C225" s="184" t="str">
        <f>Seeds!AA190</f>
        <v>{"id":"M4-NyO-41a-E-2","stimulus":"&lt;p&gt;Complete a última divisão e observe se há um padrão com as anteriores.&lt;/p&gt;","template":"&lt;p style=\"text-align: center\"&gt;{{T1}} : {{Q1}} = 1, com resto {{Q2}}&lt;/p&gt;&lt;p style=\"text-align: center\"&gt;{{T2}} : {{Q1}} = 2, com resto {{Q2}}&lt;/p&gt;&lt;p style=\"text-align: center\"&gt;{{T3}} : {{Q1}} = 3, com resto {{Q2}}&lt;/p&gt;&lt;p style=\"text-align: center\"&gt;{{T4}} : {{Q1}} = {{response}}, com resto {{response}}&lt;/p&gt;","hint":"&lt;p&gt;Há um conjunto de números que, quando divididos pelo mesmo número, dão o mesmo resto.&lt;/p&gt;","feedback":"&lt;p&gt;Há um conjunto de números que, quando divididos pelo mesmo número, dão o mesmo resto.&lt;/p&gt;","seed":{"parameters":[{"name":"Q1","label":null,"min":4,"max":10,"step":1},{"name":"Q2","label":null,"list":[1,2,3]},{"name":"Q3","label":null,"list":[5,6,7,8,9,10]}],"calculated":[{"name":"T1","label":"{{function}}","function":"{{Q1}}+{{Q2}}","temp":true},{"name":"T2","label":"{{function}}","function":"{{Q1}}*2+{{Q2}}","temp":true},{"name":"T3","label":"{{function}}","function":"{{Q1}}*3+{{Q2}}","temp":true},{"name":"T4","label":"{{function}}","function":"{{Q1}}*{{Q3}}+{{Q2}}","temp":true},{"name":"A1","label":"{{function}}","function":"{{Q3}}"},{"name":"A2","label":"{{function}}","function":"{{Q2}}"}],"uniques":true},"algorithm":{"name":"calculateOperation","params":{"method":"equivLiteral","keyboard":"NUMERICAL"}}}</v>
      </c>
      <c r="D225" s="184" t="str">
        <f t="shared" si="2"/>
        <v>#REF!</v>
      </c>
    </row>
    <row r="226" ht="15.75" customHeight="1">
      <c r="A226" s="184" t="str">
        <f t="shared" ref="A226:C226" si="49">#REF!</f>
        <v>#REF!</v>
      </c>
      <c r="B226" s="184" t="str">
        <f t="shared" si="49"/>
        <v>#REF!</v>
      </c>
      <c r="C226" s="184" t="str">
        <f t="shared" si="49"/>
        <v>#REF!</v>
      </c>
      <c r="D226" s="184" t="str">
        <f t="shared" si="2"/>
        <v>#REF!</v>
      </c>
    </row>
    <row r="227" ht="15.75" customHeight="1">
      <c r="A227" s="184" t="str">
        <f t="shared" ref="A227:C227" si="50">#REF!</f>
        <v>#REF!</v>
      </c>
      <c r="B227" s="184" t="str">
        <f t="shared" si="50"/>
        <v>#REF!</v>
      </c>
      <c r="C227" s="184" t="str">
        <f t="shared" si="50"/>
        <v>#REF!</v>
      </c>
      <c r="D227" s="184" t="str">
        <f t="shared" si="2"/>
        <v>#REF!</v>
      </c>
    </row>
    <row r="228" ht="15.75" customHeight="1">
      <c r="A228" s="184" t="str">
        <f t="shared" ref="A228:C228" si="51">#REF!</f>
        <v>#REF!</v>
      </c>
      <c r="B228" s="184" t="str">
        <f t="shared" si="51"/>
        <v>#REF!</v>
      </c>
      <c r="C228" s="184" t="str">
        <f t="shared" si="51"/>
        <v>#REF!</v>
      </c>
      <c r="D228" s="184" t="str">
        <f t="shared" si="2"/>
        <v>#REF!</v>
      </c>
    </row>
    <row r="229" ht="15.75" customHeight="1">
      <c r="A229" s="184" t="str">
        <f t="shared" ref="A229:C229" si="52">#REF!</f>
        <v>#REF!</v>
      </c>
      <c r="B229" s="184" t="str">
        <f t="shared" si="52"/>
        <v>#REF!</v>
      </c>
      <c r="C229" s="184" t="str">
        <f t="shared" si="52"/>
        <v>#REF!</v>
      </c>
      <c r="D229" s="184" t="str">
        <f t="shared" si="2"/>
        <v>#REF!</v>
      </c>
    </row>
    <row r="230" ht="15.75" customHeight="1">
      <c r="A230" s="184" t="str">
        <f t="shared" ref="A230:C230" si="53">#REF!</f>
        <v>#REF!</v>
      </c>
      <c r="B230" s="184" t="str">
        <f t="shared" si="53"/>
        <v>#REF!</v>
      </c>
      <c r="C230" s="184" t="str">
        <f t="shared" si="53"/>
        <v>#REF!</v>
      </c>
      <c r="D230" s="184" t="str">
        <f t="shared" si="2"/>
        <v>#REF!</v>
      </c>
    </row>
    <row r="231" ht="15.75" customHeight="1">
      <c r="A231" s="184" t="str">
        <f t="shared" ref="A231:C231" si="54">#REF!</f>
        <v>#REF!</v>
      </c>
      <c r="B231" s="184" t="str">
        <f t="shared" si="54"/>
        <v>#REF!</v>
      </c>
      <c r="C231" s="184" t="str">
        <f t="shared" si="54"/>
        <v>#REF!</v>
      </c>
      <c r="D231" s="184" t="str">
        <f t="shared" si="2"/>
        <v>#REF!</v>
      </c>
    </row>
    <row r="232" ht="15.75" customHeight="1">
      <c r="A232" s="184" t="str">
        <f>Seeds!AB191</f>
        <v>M4-NyO-20a-I-1</v>
      </c>
      <c r="B232" s="184" t="str">
        <f t="shared" ref="B232:B241" si="55">#REF!</f>
        <v>#REF!</v>
      </c>
      <c r="C232" s="184" t="str">
        <f>Seeds!AA191</f>
        <v>{"id":"M4-NyO-20a-I-1","stimulus":"&lt;p&gt;Selecione o múltiplo de {{Q1}}.&lt;/p&gt;","hint":"&lt;p&gt;Um múltiplo de um número natural é obtido ao multiplicar o número por outro.&lt;/p&gt;","feedback":"&lt;p&gt;Um múltiplo de um número natural é obtido ao multiplicar o número por outro. Neste caso: {{Q1}} × {{Q2}} = {{A1}}.&lt;/p&gt;","seed":{"parameters":[{"name":"Q1","label":null,"min":3,"max":9,"step":1},{"name":"Q2","label":null,"min":3,"max":9,"step":1},{"name":"Q3","label":null,"min":3,"max":9,"step":1},{"name":"Q4","label":null,"min":3,"max":9,"step":1},{"name":"Q5","label":null,"min":3,"max":9,"step":1},{"name":"Q6","label":null,"min":3,"max":9,"step":1}],"calculated":[{"name":"A1","label":"{{function}}","function":"{{Q1}}*{{Q2}}"},{"name":"A2","label":"{{function}}","function":"{{Q1}}*{{Q3}}+1","incorrect":true},{"name":"A3","label":"{{function}}","function":"{{Q1}}*{{Q4}}-1","incorrect":true},{"name":"A4","label":"{{function}}","function":"{{Q1}}*{{Q5}}+2","incorrect":true},{"name":"A5","label":"{{function}}","function":"{{Q1}}*{{Q6}}-2","incorrect":true}],"uniques":true},"algorithm":{"name":"trueFalse","template":"Multiple choice – standard","params":{"countCorrect":1,"countIncorrect":2,"showCheckIcon":false,"columns":3}}}</v>
      </c>
      <c r="D232" s="184" t="str">
        <f t="shared" si="2"/>
        <v>#REF!</v>
      </c>
    </row>
    <row r="233" ht="15.75" customHeight="1">
      <c r="A233" s="184" t="str">
        <f>Seeds!AB192</f>
        <v>M4-NyO-20a-E-1</v>
      </c>
      <c r="B233" s="184" t="str">
        <f t="shared" si="55"/>
        <v>#REF!</v>
      </c>
      <c r="C233" s="184" t="str">
        <f>Seeds!AA192</f>
        <v>{"id":"M4-NyO-20a-E-1","stimulus":"&lt;p&gt;Encontre os cinco primeiros múltiplos do número {{Q1}}.&lt;/p&gt;","template":"&lt;p style=\"text-align: center\"&gt;0, {{response}}, {{response}}, {{response}},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D233" s="184" t="str">
        <f t="shared" si="2"/>
        <v>#REF!</v>
      </c>
    </row>
    <row r="234" ht="15.75" customHeight="1">
      <c r="A234" s="184" t="str">
        <f>Seeds!AB193</f>
        <v>M4-NyO-20a-A-1</v>
      </c>
      <c r="B234" s="184" t="str">
        <f t="shared" si="55"/>
        <v>#REF!</v>
      </c>
      <c r="C234" s="184" t="str">
        <f>Seeds!AA193</f>
        <v>{"id":"M4-NyO-20a-A-1","stimulus":"&lt;p&gt;O número de cartas que Adriana tem é um dos primeiros múltiplos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D234" s="184" t="str">
        <f t="shared" si="2"/>
        <v>#REF!</v>
      </c>
    </row>
    <row r="235" ht="15.75" customHeight="1">
      <c r="A235" s="184" t="str">
        <f>Seeds!AB194</f>
        <v>M4-NyO-20a-A-2</v>
      </c>
      <c r="B235" s="184" t="str">
        <f t="shared" si="55"/>
        <v>#REF!</v>
      </c>
      <c r="C235" s="184" t="str">
        <f>Seeds!AA194</f>
        <v>{"id":"M4-NyO-20a-A-2","stimulus":"&lt;p&gt;Oliver quer plantar mudas em seu jardim em uma quantidade que seja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D235" s="184" t="str">
        <f t="shared" si="2"/>
        <v>#REF!</v>
      </c>
    </row>
    <row r="236" ht="15.75" customHeight="1">
      <c r="A236" s="184" t="str">
        <f>Seeds!AB195</f>
        <v>M4-NyO-20a-A-3</v>
      </c>
      <c r="B236" s="184" t="str">
        <f t="shared" si="55"/>
        <v>#REF!</v>
      </c>
      <c r="C236" s="184" t="str">
        <f>Seeds!AA195</f>
        <v>{"id":"M4-NyO-20a-A-3","stimulus":"&lt;p&gt;O número de camisas esportivas que Lúcia tem é um múltiplo de {{Q1}}. Complete esta lista para ver algumas das possibilidades.&lt;/p&gt;","template":"&lt;p&gt;Os primeiros cinco múltiplos são 0, {{response}}, {{response}}, {{response}} e {{response}}.&lt;/p&gt;","hint":"&lt;p&gt;Um múltiplo de um número natural é obtido ao multiplicar o número por outro.&lt;/p&gt;","feedback":"&lt;p&gt;Para encontrar os cinco primeiros múltiplos de {{Q1}}, basta multiplicá-lo por 0, 1, 2, 3 e 4.&lt;/p&gt;","seed":{"parameters":[{"name":"Q1","label":null,"min":2,"max":9,"step":1}],"calculated":[{"name":"A1","label":"{{function}}","function":"{{Q1}}*1"},{"name":"A2","label":"{{function}}","function":"{{Q1}}*2"},{"name":"A3","label":"{{function}}","function":"{{Q1}}*3"},{"name":"A4","label":"{{function}}","function":"{{Q1}}*4"}],"uniques":true},"algorithm":{"name":"calculateOperation","params":{"method":"equivLiteral","keyboard":"NUMERICAL"}}}</v>
      </c>
      <c r="D236" s="184" t="str">
        <f t="shared" si="2"/>
        <v>#REF!</v>
      </c>
    </row>
    <row r="237" ht="15.75" customHeight="1">
      <c r="A237" s="184" t="str">
        <f>Seeds!AB196</f>
        <v>M4-NyO-20b-I-1</v>
      </c>
      <c r="B237" s="184" t="str">
        <f t="shared" si="55"/>
        <v>#REF!</v>
      </c>
      <c r="C237" s="184" t="str">
        <f>Seeds!AA196</f>
        <v>{"id":"M4-NyO-20b-I-1","stimulus":"&lt;p&gt;Selecione o múltiplo de {{Q1}}.&lt;/p&gt;","hint":"&lt;p&gt;O múltiplo de um número natural é obtido multiplicando-o por outro.&lt;/p&gt;","feedback":"&lt;p&gt;O múltiplo de um número natural é obtido multiplicando-o por outro. Neste caso:&lt;/p&gt;&lt;p style=\"text-align: center\"&gt;{{Q1}} × {{Q2}} = {{A1}}&lt;/p&gt;","seed":{"parameters":[{"name":"Q1","label":null,"min":10,"max":100,"step":1},{"name":"Q2","label":null,"min":3,"max":10,"step":1}],"calculated":[{"name":"A1","label":"{{function}}","function":"{{Q1}}*{{Q2}}"},{"name":"A2","label":"{{function}}","function":"{{Q1}}*{{Q2}}+1","incorrect":true},{"name":"A3","label":"{{function}}","function":"{{Q1}}*{{Q2}}+2","incorrect":true},{"name":"A4","label":"{{function}}","function":"{{Q1}}*{{Q2}}-1","incorrect":true},{"name":"A5","label":"{{function}}","function":"{{Q1}}*{{Q2}}-2","incorrect":true}],"uniques":true},"algorithm":{"name":"trueFalse","template":"Multiple choice – standard","params":{"countCorrect":1,"countIncorrect":2,"showCheckIcon":false,"columns":3}}}</v>
      </c>
      <c r="D237" s="184" t="str">
        <f t="shared" si="2"/>
        <v>#REF!</v>
      </c>
    </row>
    <row r="238" ht="15.75" customHeight="1">
      <c r="A238" s="184" t="str">
        <f>Seeds!AB197</f>
        <v>M4-NyO-20b-E-1</v>
      </c>
      <c r="B238" s="184" t="str">
        <f t="shared" si="55"/>
        <v>#REF!</v>
      </c>
      <c r="C238" s="184" t="str">
        <f>Seeds!AA197</f>
        <v>{"id":"M4-NyO-20b-E-1","stimulus":"&lt;p&gt;Apresente os cinco primeiros múltiplos do número {{Q1}}.&lt;/p&gt;","template":"&lt;p&gt;Os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D238" s="184" t="str">
        <f t="shared" si="2"/>
        <v>#REF!</v>
      </c>
    </row>
    <row r="239" ht="15.75" customHeight="1">
      <c r="A239" s="184" t="str">
        <f>Seeds!AB198</f>
        <v>M4-NyO-20b-A-1</v>
      </c>
      <c r="B239" s="184" t="str">
        <f t="shared" si="55"/>
        <v>#REF!</v>
      </c>
      <c r="C239" s="184" t="str">
        <f>Seeds!AA198</f>
        <v>{"id":"M4-NyO-20b-A-1","stimulus":"&lt;p&gt;Natália precisa ler um livro cujo número de páginas é um múltiplo de {{Q1}}. Complete a lista com os cinco primeiros múltiplos de {{Q1}} para conhecer algumas das opções que pode indicar quantas páginas o livro tem.&lt;/p&gt;","template":"&lt;p&gt;Os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D239" s="184" t="str">
        <f t="shared" si="2"/>
        <v>#REF!</v>
      </c>
    </row>
    <row r="240" ht="15.75" customHeight="1">
      <c r="A240" s="184" t="str">
        <f>Seeds!AB199</f>
        <v>M4-NyO-20b-A-2</v>
      </c>
      <c r="B240" s="184" t="str">
        <f t="shared" si="55"/>
        <v>#REF!</v>
      </c>
      <c r="C240" s="184" t="str">
        <f>Seeds!AA199</f>
        <v>{"id":"M4-NyO-20b-A-2","stimulus":"&lt;p&gt;Em um jogo de videogame, o jogador recebe pontos extras toda vez que ele ganha pontos múltiplos de {{Q1}}. Preencha a lista com os cinco primeiros múltiplos de {{Q1}} para ver quais são algumas das opções de pontos extras.&lt;/p&gt;","template":"&lt;p&gt;Os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D240" s="184" t="str">
        <f t="shared" si="2"/>
        <v>#REF!</v>
      </c>
    </row>
    <row r="241" ht="15.75" customHeight="1">
      <c r="A241" s="184" t="str">
        <f>Seeds!AB200</f>
        <v>M4-NyO-20b-A-3</v>
      </c>
      <c r="B241" s="184" t="str">
        <f t="shared" si="55"/>
        <v>#REF!</v>
      </c>
      <c r="C241" s="184" t="str">
        <f>Seeds!AA200</f>
        <v>{"id":"M4-NyO-20b-A-3","stimulus":"&lt;p&gt;Um fotógrafo diz que capturou na câmera um múltiplo de {{Q1}} flamingos em um pântano africano. Complete esta lista com os primeiros cinco múltiplos de {{Q1}} para ver o número possível de fotos que ele tirou.&lt;/p&gt;","template":"&lt;p&gt;Os múltiplos são: 0, {{response}}, {{response}}, {{response}}, {{response}}&lt;/p&gt;","hint":"&lt;p&gt;O múltiplo de um número natural é obtido multiplicando-o por outro.&lt;/p&gt;","feedback":"&lt;p&gt;Para encontrar os cinco primeiros múltiplos de {{Q1}}, multiplique-o por 0, 1, 2, 3 e 4.&lt;/p&gt;","seed":{"parameters":[{"name":"Q1","label":null,"min":10,"max":100,"step":1}],"calculated":[{"name":"A1","label":"{{function}}","function":"{{Q1}}*1"},{"name":"A2","label":"{{function}}","function":"{{Q1}}*2"},{"name":"A3","label":"{{function}}","function":"{{Q1}}*3"},{"name":"A4","label":"{{function}}","function":"{{Q1}}*4"}],"uniques":true},"algorithm":{"name":"calculateOperation","params":{"method":"equivLiteral","keyboard":"NUMERICAL"}}}</v>
      </c>
      <c r="D241" s="184" t="str">
        <f t="shared" si="2"/>
        <v>#REF!</v>
      </c>
    </row>
    <row r="242" ht="15.75" customHeight="1">
      <c r="A242" s="184" t="str">
        <f t="shared" ref="A242:C242" si="56">#REF!</f>
        <v>#REF!</v>
      </c>
      <c r="B242" s="184" t="str">
        <f t="shared" si="56"/>
        <v>#REF!</v>
      </c>
      <c r="C242" s="184" t="str">
        <f t="shared" si="56"/>
        <v>#REF!</v>
      </c>
      <c r="D242" s="184" t="str">
        <f t="shared" si="2"/>
        <v>#REF!</v>
      </c>
    </row>
    <row r="243" ht="15.75" customHeight="1">
      <c r="A243" s="184" t="str">
        <f t="shared" ref="A243:C243" si="57">#REF!</f>
        <v>#REF!</v>
      </c>
      <c r="B243" s="184" t="str">
        <f t="shared" si="57"/>
        <v>#REF!</v>
      </c>
      <c r="C243" s="184" t="str">
        <f t="shared" si="57"/>
        <v>#REF!</v>
      </c>
      <c r="D243" s="184" t="str">
        <f t="shared" si="2"/>
        <v>#REF!</v>
      </c>
    </row>
    <row r="244" ht="15.75" customHeight="1">
      <c r="A244" s="184" t="str">
        <f t="shared" ref="A244:C244" si="58">#REF!</f>
        <v>#REF!</v>
      </c>
      <c r="B244" s="184" t="str">
        <f t="shared" si="58"/>
        <v>#REF!</v>
      </c>
      <c r="C244" s="184" t="str">
        <f t="shared" si="58"/>
        <v>#REF!</v>
      </c>
      <c r="D244" s="184" t="str">
        <f t="shared" si="2"/>
        <v>#REF!</v>
      </c>
    </row>
    <row r="245" ht="15.75" customHeight="1">
      <c r="A245" s="184" t="str">
        <f t="shared" ref="A245:C245" si="59">#REF!</f>
        <v>#REF!</v>
      </c>
      <c r="B245" s="184" t="str">
        <f t="shared" si="59"/>
        <v>#REF!</v>
      </c>
      <c r="C245" s="184" t="str">
        <f t="shared" si="59"/>
        <v>#REF!</v>
      </c>
      <c r="D245" s="184" t="str">
        <f t="shared" si="2"/>
        <v>#REF!</v>
      </c>
    </row>
    <row r="246" ht="15.75" customHeight="1">
      <c r="A246" s="184" t="str">
        <f t="shared" ref="A246:C246" si="60">#REF!</f>
        <v>#REF!</v>
      </c>
      <c r="B246" s="184" t="str">
        <f t="shared" si="60"/>
        <v>#REF!</v>
      </c>
      <c r="C246" s="184" t="str">
        <f t="shared" si="60"/>
        <v>#REF!</v>
      </c>
      <c r="D246" s="184" t="str">
        <f t="shared" si="2"/>
        <v>#REF!</v>
      </c>
    </row>
    <row r="247" ht="15.75" customHeight="1">
      <c r="A247" s="184" t="str">
        <f t="shared" ref="A247:C247" si="61">#REF!</f>
        <v>#REF!</v>
      </c>
      <c r="B247" s="184" t="str">
        <f t="shared" si="61"/>
        <v>#REF!</v>
      </c>
      <c r="C247" s="184" t="str">
        <f t="shared" si="61"/>
        <v>#REF!</v>
      </c>
      <c r="D247" s="184" t="str">
        <f t="shared" si="2"/>
        <v>#REF!</v>
      </c>
    </row>
    <row r="248" ht="15.75" customHeight="1">
      <c r="A248" s="184" t="str">
        <f t="shared" ref="A248:C248" si="62">#REF!</f>
        <v>#REF!</v>
      </c>
      <c r="B248" s="184" t="str">
        <f t="shared" si="62"/>
        <v>#REF!</v>
      </c>
      <c r="C248" s="184" t="str">
        <f t="shared" si="62"/>
        <v>#REF!</v>
      </c>
      <c r="D248" s="184" t="str">
        <f t="shared" si="2"/>
        <v>#REF!</v>
      </c>
    </row>
    <row r="249" ht="15.75" customHeight="1">
      <c r="A249" s="184" t="str">
        <f t="shared" ref="A249:C249" si="63">#REF!</f>
        <v>#REF!</v>
      </c>
      <c r="B249" s="184" t="str">
        <f t="shared" si="63"/>
        <v>#REF!</v>
      </c>
      <c r="C249" s="184" t="str">
        <f t="shared" si="63"/>
        <v>#REF!</v>
      </c>
      <c r="D249" s="184" t="str">
        <f t="shared" si="2"/>
        <v>#REF!</v>
      </c>
    </row>
    <row r="250" ht="15.75" customHeight="1">
      <c r="A250" s="184" t="str">
        <f t="shared" ref="A250:C250" si="64">#REF!</f>
        <v>#REF!</v>
      </c>
      <c r="B250" s="184" t="str">
        <f t="shared" si="64"/>
        <v>#REF!</v>
      </c>
      <c r="C250" s="184" t="str">
        <f t="shared" si="64"/>
        <v>#REF!</v>
      </c>
      <c r="D250" s="184" t="str">
        <f t="shared" si="2"/>
        <v>#REF!</v>
      </c>
    </row>
    <row r="251" ht="15.75" customHeight="1">
      <c r="A251" s="184" t="str">
        <f t="shared" ref="A251:C251" si="65">#REF!</f>
        <v>#REF!</v>
      </c>
      <c r="B251" s="184" t="str">
        <f t="shared" si="65"/>
        <v>#REF!</v>
      </c>
      <c r="C251" s="184" t="str">
        <f t="shared" si="65"/>
        <v>#REF!</v>
      </c>
      <c r="D251" s="184" t="str">
        <f t="shared" si="2"/>
        <v>#REF!</v>
      </c>
    </row>
    <row r="252" ht="15.75" customHeight="1">
      <c r="A252" s="184" t="str">
        <f t="shared" ref="A252:C252" si="66">#REF!</f>
        <v>#REF!</v>
      </c>
      <c r="B252" s="184" t="str">
        <f t="shared" si="66"/>
        <v>#REF!</v>
      </c>
      <c r="C252" s="184" t="str">
        <f t="shared" si="66"/>
        <v>#REF!</v>
      </c>
      <c r="D252" s="184" t="str">
        <f t="shared" si="2"/>
        <v>#REF!</v>
      </c>
    </row>
    <row r="253" ht="15.75" customHeight="1">
      <c r="A253" s="184" t="str">
        <f t="shared" ref="A253:C253" si="67">#REF!</f>
        <v>#REF!</v>
      </c>
      <c r="B253" s="184" t="str">
        <f t="shared" si="67"/>
        <v>#REF!</v>
      </c>
      <c r="C253" s="184" t="str">
        <f t="shared" si="67"/>
        <v>#REF!</v>
      </c>
      <c r="D253" s="184" t="str">
        <f t="shared" si="2"/>
        <v>#REF!</v>
      </c>
    </row>
    <row r="254" ht="15.75" customHeight="1">
      <c r="A254" s="184" t="str">
        <f t="shared" ref="A254:C254" si="68">#REF!</f>
        <v>#REF!</v>
      </c>
      <c r="B254" s="184" t="str">
        <f t="shared" si="68"/>
        <v>#REF!</v>
      </c>
      <c r="C254" s="184" t="str">
        <f t="shared" si="68"/>
        <v>#REF!</v>
      </c>
      <c r="D254" s="184" t="str">
        <f t="shared" si="2"/>
        <v>#REF!</v>
      </c>
    </row>
    <row r="255" ht="15.75" customHeight="1">
      <c r="A255" s="184" t="str">
        <f t="shared" ref="A255:C255" si="69">#REF!</f>
        <v>#REF!</v>
      </c>
      <c r="B255" s="184" t="str">
        <f t="shared" si="69"/>
        <v>#REF!</v>
      </c>
      <c r="C255" s="184" t="str">
        <f t="shared" si="69"/>
        <v>#REF!</v>
      </c>
      <c r="D255" s="184" t="str">
        <f t="shared" si="2"/>
        <v>#REF!</v>
      </c>
    </row>
    <row r="256" ht="15.75" customHeight="1">
      <c r="A256" s="184" t="str">
        <f t="shared" ref="A256:C256" si="70">#REF!</f>
        <v>#REF!</v>
      </c>
      <c r="B256" s="184" t="str">
        <f t="shared" si="70"/>
        <v>#REF!</v>
      </c>
      <c r="C256" s="184" t="str">
        <f t="shared" si="70"/>
        <v>#REF!</v>
      </c>
      <c r="D256" s="184" t="str">
        <f t="shared" si="2"/>
        <v>#REF!</v>
      </c>
    </row>
    <row r="257" ht="15.75" customHeight="1">
      <c r="A257" s="184" t="str">
        <f t="shared" ref="A257:C257" si="71">#REF!</f>
        <v>#REF!</v>
      </c>
      <c r="B257" s="184" t="str">
        <f t="shared" si="71"/>
        <v>#REF!</v>
      </c>
      <c r="C257" s="184" t="str">
        <f t="shared" si="71"/>
        <v>#REF!</v>
      </c>
      <c r="D257" s="184" t="str">
        <f t="shared" si="2"/>
        <v>#REF!</v>
      </c>
    </row>
    <row r="258" ht="15.75" customHeight="1">
      <c r="A258" s="184" t="str">
        <f t="shared" ref="A258:C258" si="72">#REF!</f>
        <v>#REF!</v>
      </c>
      <c r="B258" s="184" t="str">
        <f t="shared" si="72"/>
        <v>#REF!</v>
      </c>
      <c r="C258" s="184" t="str">
        <f t="shared" si="72"/>
        <v>#REF!</v>
      </c>
      <c r="D258" s="184" t="str">
        <f t="shared" si="2"/>
        <v>#REF!</v>
      </c>
    </row>
    <row r="259" ht="15.75" customHeight="1">
      <c r="A259" s="184" t="str">
        <f t="shared" ref="A259:C259" si="73">#REF!</f>
        <v>#REF!</v>
      </c>
      <c r="B259" s="184" t="str">
        <f t="shared" si="73"/>
        <v>#REF!</v>
      </c>
      <c r="C259" s="184" t="str">
        <f t="shared" si="73"/>
        <v>#REF!</v>
      </c>
      <c r="D259" s="184" t="str">
        <f t="shared" si="2"/>
        <v>#REF!</v>
      </c>
    </row>
    <row r="260" ht="15.75" customHeight="1">
      <c r="A260" s="184" t="str">
        <f t="shared" ref="A260:C260" si="74">#REF!</f>
        <v>#REF!</v>
      </c>
      <c r="B260" s="184" t="str">
        <f t="shared" si="74"/>
        <v>#REF!</v>
      </c>
      <c r="C260" s="184" t="str">
        <f t="shared" si="74"/>
        <v>#REF!</v>
      </c>
      <c r="D260" s="184" t="str">
        <f t="shared" si="2"/>
        <v>#REF!</v>
      </c>
    </row>
    <row r="261" ht="15.75" customHeight="1">
      <c r="A261" s="184" t="str">
        <f t="shared" ref="A261:C261" si="75">#REF!</f>
        <v>#REF!</v>
      </c>
      <c r="B261" s="184" t="str">
        <f t="shared" si="75"/>
        <v>#REF!</v>
      </c>
      <c r="C261" s="184" t="str">
        <f t="shared" si="75"/>
        <v>#REF!</v>
      </c>
      <c r="D261" s="184" t="str">
        <f t="shared" si="2"/>
        <v>#REF!</v>
      </c>
    </row>
    <row r="262" ht="15.75" customHeight="1">
      <c r="A262" s="184" t="str">
        <f t="shared" ref="A262:C262" si="76">#REF!</f>
        <v>#REF!</v>
      </c>
      <c r="B262" s="184" t="str">
        <f t="shared" si="76"/>
        <v>#REF!</v>
      </c>
      <c r="C262" s="184" t="str">
        <f t="shared" si="76"/>
        <v>#REF!</v>
      </c>
      <c r="D262" s="184" t="str">
        <f t="shared" si="2"/>
        <v>#REF!</v>
      </c>
    </row>
    <row r="263" ht="15.75" customHeight="1">
      <c r="A263" s="184" t="str">
        <f t="shared" ref="A263:C263" si="77">#REF!</f>
        <v>#REF!</v>
      </c>
      <c r="B263" s="184" t="str">
        <f t="shared" si="77"/>
        <v>#REF!</v>
      </c>
      <c r="C263" s="184" t="str">
        <f t="shared" si="77"/>
        <v>#REF!</v>
      </c>
      <c r="D263" s="184" t="str">
        <f t="shared" si="2"/>
        <v>#REF!</v>
      </c>
    </row>
    <row r="264" ht="15.75" customHeight="1">
      <c r="A264" s="184" t="str">
        <f>Seeds!AB201</f>
        <v>M4-NyO-42a-I-1</v>
      </c>
      <c r="B264" s="184" t="str">
        <f t="shared" ref="B264:B334" si="78">#REF!</f>
        <v>#REF!</v>
      </c>
      <c r="C264" s="184" t="str">
        <f>Seeds!AA201</f>
        <v>{"id":"M4-NyO-42a-I-1","stimulus":"&lt;p&gt;Escolha o número para que a soma fique correta.&lt;/p&gt;&lt;p style=\"text-align: center\"&gt;{{Q1}} + ... = {{T1}}&lt;/p&gt;","hint":"&lt;p&gt;Adição e subtração são operações opostas. Ou seja, 2 + 5 é 7 da mesma maneira que 7 − 2 é 5.&lt;/p&gt;","feedback":"&lt;p&gt;Como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v>
      </c>
      <c r="D264" s="184" t="str">
        <f t="shared" si="2"/>
        <v>#REF!</v>
      </c>
    </row>
    <row r="265" ht="15.75" customHeight="1">
      <c r="A265" s="184" t="str">
        <f>Seeds!AB202</f>
        <v>M4-NyO-42a-I-2</v>
      </c>
      <c r="B265" s="184" t="str">
        <f t="shared" si="78"/>
        <v>#REF!</v>
      </c>
      <c r="C265" s="184" t="str">
        <f>Seeds!AA202</f>
        <v>{"id":"M4-NyO-42a-I-2","stimulus":"&lt;p&gt;Escolha o número para que a soma fique correta.&lt;/p&gt;&lt;p style=\"text-align: center\"&gt;... + {{Q1}} = {{T1}}&lt;/p&gt;","hint":"&lt;p&gt;Adição e subtração são operações opostas. Ou seja, 6 + 3 é 9 da mesma maneira que 9 − 3 é 6.&lt;/p&gt;","feedback":"&lt;p&gt;Como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name":"Q3","label":null,"min":10,"max":90,"step":10},{"name":"Q4","label":null,"min":100,"max":900,"step":100},{"name":"Q5","label":null,"min":10,"max":90,"step":10},{"name":"Q6","label":null,"min":100,"max":900,"step":100}],"calculated":[{"name":"T1","label":"{{function}}","function":"{{Q1}}+{{Q2}}","temp":true},{"name":"A1","label":"{{function}}","function":"{{Q2}}"},{"name":"A2","label":"{{function}}","function":"{{Q2}}+{{Q3}}","incorrect":true},{"name":"A3","label":"{{function}}","function":"{{Q2}}+{{Q4}}","incorrect":true},{"name":"A4","label":"{{function}}","function":"{{Q2}}-{{Q5}}","incorrect":true},{"name":"A5","label":"{{function}}","function":"{{Q2}}-{{Q6}}","incorrect":true}],"uniques":true},"algorithm":{"name":"trueFalse","template":"Multiple choice – standard","params":{"countCorrect":1,"countIncorrect":2,"showCheckIcon":false,"columns":3}}}</v>
      </c>
      <c r="D265" s="184" t="str">
        <f t="shared" si="2"/>
        <v>#REF!</v>
      </c>
    </row>
    <row r="266" ht="15.75" customHeight="1">
      <c r="A266" s="184" t="str">
        <f>Seeds!AB203</f>
        <v>M4-NyO-42a-E-1</v>
      </c>
      <c r="B266" s="184" t="str">
        <f t="shared" si="78"/>
        <v>#REF!</v>
      </c>
      <c r="C266" s="184" t="str">
        <f>Seeds!AA203</f>
        <v>{"id":"M4-NyO-42a-E-1","stimulus":"&lt;p&gt;Complete a seguinte adição.&lt;/p&gt;","template":"&lt;p style=\"text-align: center\"&gt;{{Q1}} + {{response}} = {{T1}}&lt;/p&gt;","hint":"&lt;p&gt;Adição e subtração são operações opostas. Ou seja, 1 + 7 é 8 da mesma maneira que 8 − 1 é 7.&lt;/p&gt;","feedback":"&lt;p&gt;Como {{T1}} é o resultado da soma de {{Q1}} e outro número, para obter a segunda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v>
      </c>
      <c r="D266" s="184" t="str">
        <f t="shared" si="2"/>
        <v>#REF!</v>
      </c>
    </row>
    <row r="267" ht="15.75" customHeight="1">
      <c r="A267" s="184" t="str">
        <f>Seeds!AB204</f>
        <v>M4-NyO-42a-E-2</v>
      </c>
      <c r="B267" s="184" t="str">
        <f t="shared" si="78"/>
        <v>#REF!</v>
      </c>
      <c r="C267" s="184" t="str">
        <f>Seeds!AA204</f>
        <v>{"id":"M4-NyO-42a-E-2","stimulus":"&lt;p&gt;Complete a seguinte adição.&lt;/p&gt;","template":"&lt;p style=\"text-align: center\"&gt;{{response}} + {{Q1}} = {{T1}}&lt;/p&gt;","hint":"&lt;p&gt;Adição e subtração são operações opostas. Ou seja, 4 + 2 é 6 da mesma maneira que 6 − 2 é 4.&lt;/p&gt;","feedback":"&lt;p&gt;Como {{T1}} é o resultado da soma de {{Q1}} e outro número, para obter a primeira parcela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max":5000,"step":1},{"name":"Q2","label":null,"min":100,"max":5000,"step":1}],"calculated":[{"name":"T1","function":"{{Q1}}+{{Q2}}","temp":true},{"name":"A1","function":"{{Q2}}"}],"uniques":true},"algorithm":{"name":"calculateOperation","params":{"method":"equivLiteral","keyboard":"NUMERICAL"}}}</v>
      </c>
      <c r="D267" s="184" t="str">
        <f t="shared" si="2"/>
        <v>#REF!</v>
      </c>
    </row>
    <row r="268" ht="15.75" customHeight="1">
      <c r="A268" s="184" t="str">
        <f>Seeds!AB205</f>
        <v>M4-NyO-42a-A-1</v>
      </c>
      <c r="B268" s="184" t="str">
        <f t="shared" si="78"/>
        <v>#REF!</v>
      </c>
      <c r="C268" s="184" t="str">
        <f>Seeds!AA205</f>
        <v>{"id":"M4-NyO-42a-A-1","stimulus":"&lt;p&gt;Em uma mercearia há {{Q1}} caixotes de manga à venda. Após a chegada de um fornecedor com uma encomenda, a mercearia passou a ter {{T1}} caixotes. Quantos caixotes de manga a mercearia havia encomendado?&lt;/p&gt;","template":"&lt;p&gt;Foram encomendados {{response}} caixotes de manga.&lt;/p&gt;","hint":"&lt;p&gt;Adição e subtração são operações opostas. Ou seja, 6 + 3 é 9 da mesma maneira que 9 − 3 é 6.&lt;/p&gt;","feedback":"&lt;p&gt;Como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100,"step":1},{"name":"Q2","label":null,"min":100,"max":500,"step":1}],"calculated":[{"name":"T1","label":"{{function}}","function":"{{Q1}}+{{Q2}}","temp":true},{"name":"A1","label":"{{function}}","function":"{{Q2}}"}],"uniques":true},"algorithm":{"name":"calculateOperation","params":{"method":"equivLiteral","keyboard":"NUMERICAL"}}}</v>
      </c>
      <c r="D268" s="184" t="str">
        <f t="shared" si="2"/>
        <v>#REF!</v>
      </c>
    </row>
    <row r="269" ht="15.75" customHeight="1">
      <c r="A269" s="184" t="str">
        <f>Seeds!AB206</f>
        <v>M4-NyO-42a-A-2</v>
      </c>
      <c r="B269" s="184" t="str">
        <f t="shared" si="78"/>
        <v>#REF!</v>
      </c>
      <c r="C269" s="184" t="str">
        <f>Seeds!AA206</f>
        <v>{"id":"M4-NyO-42a-A-2","stimulus":"&lt;p&gt;Uma loja de eletrônicos tinha {{Q1}} produtos à venda na vitrine, mas após uma reforma de ampliação do espaço, a loja passou a mostrar {{T1}} produtos. Quantos produtos foram levados para a nova vitrine?&lt;/p&gt;","template":"&lt;p&gt;Foram levados {{response}} produtos.&lt;/p&gt;","hint":"&lt;p&gt;Adição e subtração são operações opostas. Ou seja, 1 + 7 é 8 da mesma maneira que 8 − 1 é 7.&lt;/p&gt;","feedback":"&lt;p&gt;Como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seed":{"parameters":[{"name":"Q1","label":null,"min":1000,"max":9999,"step":1},{"name":"Q2","label":null,"min":1000,"max":9999,"step":1}],"calculated":[{"name":"T1","label":"{{function}}","function":"{{Q1}}+{{Q2}}","temp":true},{"name":"A1","label":"{{function}}","function":"{{Q2}}"}],"uniques":true},"algorithm":{"name":"calculateOperation","params":{"method":"equivLiteral","keyboard":"NUMERICAL"}}}</v>
      </c>
      <c r="D269" s="184" t="str">
        <f t="shared" si="2"/>
        <v>#REF!</v>
      </c>
    </row>
    <row r="270" ht="15.75" customHeight="1">
      <c r="A270" s="184" t="str">
        <f>Seeds!AB207</f>
        <v>M4-NyO-42a-A-3</v>
      </c>
      <c r="B270" s="184" t="str">
        <f t="shared" si="78"/>
        <v>#REF!</v>
      </c>
      <c r="C270" s="184" t="str">
        <f>Seeds!AA207</f>
        <v>{"id":"M4-NyO-42a-A-3","stimulus":"&lt;p&gt;Angélica e seu avô colheram {{Q1}} limões de seu pomar no primeiro dia de colheita. Após o segundo dia, eles já tinham recolhido {{T1}} limões. Quantos limões foram colhidos no segundo dia?&lt;/p&gt;","template":"&lt;p&gt;No segundo dia, foram colhidos {{response}} limões.&lt;/p&gt;","hint":"&lt;p&gt;Adição e subtração são operações opostas. Ou seja, 4 + 2 é 6 da mesma maneira que 6 − 2 é 4.&lt;/p&gt;","feedback":"&lt;p&gt;Como {{T1}} é o resultado da soma de {{Q1}} e outro número, para obter o segundo adendo basta resolver o seguinte cálculo:&lt;/p&gt;&lt;div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65%;\"&gt;{{Q2}}&lt;/span&gt;&lt;span class=\"lemo-graphie-label\" style=\"position: absolute; right: 30%; top: 35%;\"&gt;{{Q1}}&lt;/span&gt;&lt;span class=\"lemo-graphie-label\" style=\"position: absolute; right: 30%; top: 8%;\"&gt;{{T1}}&lt;/span&gt;&lt;/div&gt;&lt;/div&gt;&lt;/div&gt;","seed":{"parameters":[{"name":"Q1","label":null,"min":50,"max":500,"step":1},{"name":"Q2","label":null,"min":50,"max":500,"step":1}],"calculated":[{"name":"T1","label":"{{function}}","function":"{{Q1}}+{{Q2}}","temp":true},{"name":"A1","label":"{{function}}","function":"{{Q2}}"}],"uniques":true},"algorithm":{"name":"calculateOperation","params":{"method":"equivLiteral","keyboard":"NUMERICAL"}}}</v>
      </c>
      <c r="D270" s="184" t="str">
        <f t="shared" si="2"/>
        <v>#REF!</v>
      </c>
    </row>
    <row r="271" ht="15.75" customHeight="1">
      <c r="A271" s="184" t="str">
        <f>Seeds!AB208</f>
        <v>M4-NyO-42b-I-1</v>
      </c>
      <c r="B271" s="184" t="str">
        <f t="shared" si="78"/>
        <v>#REF!</v>
      </c>
      <c r="C271" s="184" t="str">
        <f>Seeds!AA208</f>
        <v>{"id":"M4-NyO-42b-I-1","stimulus":"&lt;p&gt;Que número completa esta subtração?&lt;/p&gt;&lt;p style=\"text-align: center\"&gt;...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max":5000,"step":1},{"name":"Q2","label":null,"min":100,"max":5000,"step":1},{"name":"Q3","label":null,"min":10,"max":90,"step":10},{"name":"Q4","label":null,"min":10,"max":90,"step":10}],"calculated":[{"name":"A1","label":"{{function}}","function":"{{Q1}}+{{Q2}}"},{"name":"A2","label":"{{function}}","function":"{{Q1}}+{{Q4}}","incorrect":true},{"name":"A3","label":"{{function}}","function":"{{Q1}}","incorrect":true},{"name":"A4","label":"{{function}}","function":"{{Q1}}+{{Q2}}-{{Q3}}","incorrect":true},{"name":"A5","label":"{{function}}","function":"{{Q1}}+{{Q2}}+{{Q3}}","incorrect":true}],"uniques":true},"algorithm":{"name":"trueFalse","template":"Multiple choice – standard","params":{"countCorrect":1,"countIncorrect":2,"showCheckIcon":false,"columns":3}}}</v>
      </c>
      <c r="D271" s="184" t="str">
        <f t="shared" si="2"/>
        <v>#REF!</v>
      </c>
    </row>
    <row r="272" ht="15.75" customHeight="1">
      <c r="A272" s="184" t="str">
        <f>Seeds!AB209</f>
        <v>M4-NyO-42b-E-1</v>
      </c>
      <c r="B272" s="184" t="str">
        <f t="shared" si="78"/>
        <v>#REF!</v>
      </c>
      <c r="C272" s="184" t="str">
        <f>Seeds!AA209</f>
        <v>{"id":"M4-NyO-42b-E-1","stimulus":"&lt;p&gt;Encontre o minuendo da seguinte subtração.&lt;/p&gt;","template":"&lt;p style=\"text-align: center\"&gt;{{response}} − {{Q1}} = {{Q2}}&lt;/p&gt;","hint":"&lt;p&gt;De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center\"&gt;{{Q1}} + {{Q2}} = {{A1}}&lt;/p&gt;","seed":{"parameters":[{"name":"Q1","label":null,"min":1000,"max":9999,"step":1},{"name":"Q2","label":null,"min":1000,"max":9999,"step":1}],"calculated":[{"name":"A1","label":"{{function}}","function":"{{Q1}}+{{Q2}}"}],"uniques":true},"algorithm":{"name":"calculateOperation","params":{"method":"equivLiteral","keyboard":"NUMERICAL"}}}</v>
      </c>
      <c r="D272" s="184" t="str">
        <f t="shared" si="2"/>
        <v>#REF!</v>
      </c>
    </row>
    <row r="273" ht="15.75" customHeight="1">
      <c r="A273" s="184" t="str">
        <f>Seeds!AB210</f>
        <v>M4-NyO-42b-A-1</v>
      </c>
      <c r="B273" s="184" t="str">
        <f t="shared" si="78"/>
        <v>#REF!</v>
      </c>
      <c r="C273" s="184" t="str">
        <f>Seeds!AA210</f>
        <v>{"id":"M4-NyO-42b-A-1","stimulus":"&lt;p&gt;Algumas horas depois que Aurora verificou o dinheiro que ela tinha na conta do banco, uma loja cobrou R$ {{Q1}} da conta dela. Se depois dessa cobrança ela ficou com R${{Q2}} restantes, quanto dinheiro Aurora tinha antes da cobrança?&lt;/p&gt;","template":"&lt;p&gt;Aurora tinha R$ {{response}}.&lt;/p&gt;","hint":"&lt;p&gt;De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v>
      </c>
      <c r="D273" s="184" t="str">
        <f t="shared" si="2"/>
        <v>#REF!</v>
      </c>
    </row>
    <row r="274" ht="15.75" customHeight="1">
      <c r="A274" s="184" t="str">
        <f>Seeds!AB211</f>
        <v>M4-NyO-42b-A-2</v>
      </c>
      <c r="B274" s="184" t="str">
        <f t="shared" si="78"/>
        <v>#REF!</v>
      </c>
      <c r="C274" s="184" t="str">
        <f>Seeds!AA211</f>
        <v>{"id":"M4-NyO-42b-A-2","stimulus":"&lt;p&gt;Uma fábrica de chapéus retirou {{Q1}} itens de seu estoque para exportá-los para a França. Se a fábrica tem agora {{Q2}} itens sobrando, quantos havia inicialmente no estoque?&lt;/p&gt;","template":"&lt;p&gt;Havia no estoque {{response}} chapéus.&lt;/p&gt;","hint":"&lt;p&gt;De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max":200,"step":1},{"name":"Q2","label":null,"min":1,"max":200,"step":1}],"calculated":[{"name":"A1","label":"{{function}}","function":"{{Q1}}+{{Q2}}"}],"uniques":true},"algorithm":{"name":"calculateOperation","params":{"method":"equivLiteral","keyboard":"NUMERICAL"}}}</v>
      </c>
      <c r="D274" s="184" t="str">
        <f t="shared" si="2"/>
        <v>#REF!</v>
      </c>
    </row>
    <row r="275" ht="15.75" customHeight="1">
      <c r="A275" s="184" t="str">
        <f>Seeds!AB212</f>
        <v>M4-NyO-42b-A-3</v>
      </c>
      <c r="B275" s="184" t="str">
        <f t="shared" si="78"/>
        <v>#REF!</v>
      </c>
      <c r="C275" s="184" t="str">
        <f>Seeds!AA212</f>
        <v>{"id":"M4-NyO-42b-A-3","stimulus":"&lt;p&gt;Um mesmo número de alunos vai para uma escola todos os dias. No entanto, quando as aulas terminam, {{Q1}} deles vão para casa e o restante fica em atividades extracurriculares. Se os alunos que ficam na escola são {{Q2}}, quantos alunos vão à aula todos os dias?&lt;/p&gt;","template":"&lt;p&gt;Todos os dias, vão para a escola {{response}} alunos.&lt;/p&gt;","hint":"&lt;p&gt;De acordo com a Relação Fundamental da Subtração, somar o subtraendo com a diferença resulta no minuendo.&lt;/p&gt;&lt;p style=\"text-align: center\"&gt;subtraendo + diferença = minuendo&lt;/p&gt;","feedback":"&lt;p&gt;De acordo com a Relação Fundamental da Subtração, somar o subtraendo com a diferença resulta no minuendo:&lt;/p&gt;&lt;p style=\"text-align: center\"&gt;... − {{Q1}} = {{Q2}}&lt;/p&gt;&lt;p style=\"text-align: center\"&gt;{{Q1}} + {{Q2}} = {{A1}}&lt;/p&gt;","seed":{"parameters":[{"name":"Q1","label":null,"min":100,"max":200,"step":1},{"name":"Q2","label":null,"min":100,"max":200,"step":1}],"calculated":[{"name":"A1","label":"{{function}}","function":"{{Q1}}+{{Q2}}"}],"uniques":true},"algorithm":{"name":"calculateOperation","params":{"method":"equivLiteral","keyboard":"NUMERICAL"}}}</v>
      </c>
      <c r="D275" s="184" t="str">
        <f t="shared" si="2"/>
        <v>#REF!</v>
      </c>
    </row>
    <row r="276" ht="15.75" customHeight="1">
      <c r="A276" s="184" t="str">
        <f>Seeds!AB213</f>
        <v>M4-NyO-42c-I-1</v>
      </c>
      <c r="B276" s="184" t="str">
        <f t="shared" si="78"/>
        <v>#REF!</v>
      </c>
      <c r="C276" s="184" t="str">
        <f>Seeds!AA213</f>
        <v>{"id":"M4-NyO-42c-I-1","stimulus":"&lt;p&gt;Que valor o quadrado representa?&lt;/p&gt;&lt;p style=\"text-align: center\"&gt;⬛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v>
      </c>
      <c r="D276" s="184" t="str">
        <f t="shared" si="2"/>
        <v>#REF!</v>
      </c>
    </row>
    <row r="277" ht="15.75" customHeight="1">
      <c r="A277" s="184" t="str">
        <f>Seeds!AB214</f>
        <v>M4-NyO-42c-I-2</v>
      </c>
      <c r="B277" s="184" t="str">
        <f t="shared" si="78"/>
        <v>#REF!</v>
      </c>
      <c r="C277" s="184" t="str">
        <f>Seeds!AA214</f>
        <v>{"id":"M4-NyO-42c-I-2","stimulus":"&lt;p&gt;Que valor o quadrado representa?&lt;/p&gt;&lt;p style=\"text-align: center\"&gt;{{Q1}} × ⬛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name":"Q3","label":null,"min":2,"max":50,"step":1},{"name":"Q4","label":null,"min":2,"max":50,"step":1},{"name":"Q5","label":null,"min":2,"max":50,"step":1}],"calculated":[{"name":"T1","label":"{{function}}","function":"{{Q1}}*{{Q2}}","temp":true},{"name":"A1","label":"{{function}}","function":"{{Q2}}"},{"name":"A2","label":"{{function}}","function":"{{Q1}}+{{Q2}}","incorrect":true},{"name":"A3","label":"{{function}}","function":"{{Q3}}","incorrect":true},{"name":"A4","label":"{{function}}","function":"{{Q4}}","incorrect":true},{"name":"A5","label":"{{function}}","function":"{{Q5}}","incorrect":true}],"uniques":true},"algorithm":{"name":"trueFalse","template":"Multiple choice – standard","params":{"countCorrect":1,"countIncorrect":2,"showCheckIcon":false,"columns":3}}}</v>
      </c>
      <c r="D277" s="184" t="str">
        <f t="shared" si="2"/>
        <v>#REF!</v>
      </c>
    </row>
    <row r="278" ht="15.75" customHeight="1">
      <c r="A278" s="184" t="str">
        <f>Seeds!AB215</f>
        <v>M4-NyO-42c-E-1</v>
      </c>
      <c r="B278" s="184" t="str">
        <f t="shared" si="78"/>
        <v>#REF!</v>
      </c>
      <c r="C278" s="184" t="str">
        <f>Seeds!AA215</f>
        <v>{"id":"M4-NyO-42c-E-1","stimulus":"&lt;p&gt;Escreva o termo que falta na multiplicação.&lt;/p&gt;","template":"&lt;p style=\"text-align: center\"&gt;{{response}} × {{Q1}} = {{T1}}&lt;/p&gt;","hint":"&lt;p&gt;A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v>
      </c>
      <c r="D278" s="184" t="str">
        <f t="shared" si="2"/>
        <v>#REF!</v>
      </c>
    </row>
    <row r="279" ht="15.75" customHeight="1">
      <c r="A279" s="184" t="str">
        <f>Seeds!AB216</f>
        <v>M4-NyO-42c-E-2</v>
      </c>
      <c r="B279" s="184" t="str">
        <f t="shared" si="78"/>
        <v>#REF!</v>
      </c>
      <c r="C279" s="184" t="str">
        <f>Seeds!AA216</f>
        <v>{"id":"M4-NyO-42c-E-2","stimulus":"&lt;p&gt;Escreva o termo que falta na multiplicação.&lt;/p&gt;","template":"&lt;p style=\"text-align: center\"&gt;{{Q1}} × {{response}} = {{T1}}&lt;/p&gt;","hint":"&lt;p&gt;A multiplicação é a operação inversa da divisão.&lt;/p&gt;","feedback":"&lt;p&gt;Para encontrar o fator desconhecido em uma multiplicação, basta dividir o produto pelo outro fator.&lt;/p&gt;&lt;p style=\"text-align: center\"&gt;{{Q1}} × ... = {{T1}}&lt;/p&gt;&lt;p style=\"text-align: center\"&gt;{{T1}} : {{Q1}} = {{Q2}}&lt;/p&gt;","seed":{"parameters":[{"name":"Q1","label":null,"min":2,"max":50,"step":1},{"name":"Q2","label":null,"min":2,"max":50,"step":1}],"calculated":[{"name":"T1","label":"{{function}}","function":"{{Q1}}*{{Q2}}","temp":true},{"name":"A1","label":"{{function}}","function":"{{Q2}}"}],"uniques":true},"algorithm":{"name":"calculateOperation","params":{"method":"equivLiteral","keyboard":"NUMERICAL"}}}</v>
      </c>
      <c r="D279" s="184" t="str">
        <f t="shared" si="2"/>
        <v>#REF!</v>
      </c>
    </row>
    <row r="280" ht="15.75" customHeight="1">
      <c r="A280" s="184" t="str">
        <f>Seeds!AB217</f>
        <v>M4-NyO-42c-A-1</v>
      </c>
      <c r="B280" s="184" t="str">
        <f t="shared" si="78"/>
        <v>#REF!</v>
      </c>
      <c r="C280" s="184" t="str">
        <f>Seeds!AA217</f>
        <v>{"id":"M4-NyO-42c-A-1","stimulus":"&lt;p&gt;Os pais de Luana compraram alguns livros para ela por R$ {{Q1}} cada. Se no total foram gastos R$ {{T1}}, quantos livros foram comprados no total?&lt;/p&gt;","template":"&lt;p&gt;Eles compraram {{response}} livros.&lt;/p&gt;","hint":"&lt;p&gt;A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2,"max":25,"step":1},{"name":"Q2","label":null,"min":2,"max":20,"step":1}],"calculated":[{"name":"T1","label":"{{function}}","function":"{{Q1}}*{{Q2}}","temp":true},{"name":"A1","label":"{{function}}","function":"{{Q2}}"}],"uniques":true},"algorithm":{"name":"calculateOperation","params":{"method":"equivLiteral","keyboard":"NUMERICAL"}}}</v>
      </c>
      <c r="D280" s="184" t="str">
        <f t="shared" si="2"/>
        <v>#REF!</v>
      </c>
    </row>
    <row r="281" ht="15.75" customHeight="1">
      <c r="A281" s="184" t="str">
        <f>Seeds!AB218</f>
        <v>M4-NyO-42c-A-2</v>
      </c>
      <c r="B281" s="184" t="str">
        <f t="shared" si="78"/>
        <v>#REF!</v>
      </c>
      <c r="C281" s="184" t="str">
        <f>Seeds!AA218</f>
        <v>{"id":"M4-NyO-42c-A-2","stimulus":"&lt;p&gt;Na aula de música, o professor distribuiu {{Q1}} partituras entre todos os alunos. Se cada um deles recebeu {{T1}} partituras, quantos alunos havia na classe?&lt;/p&gt;","template":"&lt;p&gt;Havia {{response}} alunos.&lt;/p&gt;","hint":"&lt;p&gt;A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max":30,"step":1},{"name":"Q2","label":null,"min":10,"max":30,"step":1}],"calculated":[{"name":"T1","label":"{{function}}","function":"{{Q1}}*{{Q2}}","temp":true},{"name":"A1","label":"{{function}}","function":"{{Q2}}"}],"uniques":true},"algorithm":{"name":"calculateOperation","params":{"method":"equivLiteral","keyboard":"NUMERICAL"}}}</v>
      </c>
      <c r="D281" s="184" t="str">
        <f t="shared" si="2"/>
        <v>#REF!</v>
      </c>
    </row>
    <row r="282" ht="15.75" customHeight="1">
      <c r="A282" s="184" t="str">
        <f>Seeds!AB219</f>
        <v>M4-NyO-42c-A-3</v>
      </c>
      <c r="B282" s="184" t="str">
        <f t="shared" si="78"/>
        <v>#REF!</v>
      </c>
      <c r="C282" s="184" t="str">
        <f>Seeds!AA219</f>
        <v>{"id":"M4-NyO-42c-A-3","stimulus":"&lt;p&gt;O cachorro de Luca precisou ficar no veterinário por alguns dias, durante os quais ele comeu {{Q1}} g de ração diariamente. Dado que ele comeu {{T1}} g de ração no total, por quantos dias ele ficou no veterinário?&lt;/p&gt;","template":"&lt;p&gt;Ele ficou {{response}} dias.&lt;/p&gt;","hint":"&lt;p&gt;A multiplicação é a operação inversa da divisão.&lt;/p&gt;","feedback":"&lt;p&gt;Para encontrar o fator desconhecido em uma multiplicação, basta dividir o produto pelo outro fator.&lt;/p&gt;&lt;p style=\"text-align: center\"&gt;... × {{Q1}} = {{T1}}&lt;/p&gt;&lt;p style=\"text-align: center\"&gt;{{T1}} : {{Q1}} = {{Q2}}&lt;/p&gt;","seed":{"parameters":[{"name":"Q1","label":null,"min":100,"max":200,"step":5},{"name":"Q2","label":null,"min":10,"max":30,"step":1}],"calculated":[{"name":"T1","label":"{{function}}","function":"{{Q1}}*{{Q2}}","temp":true},{"name":"A1","label":"{{function}}","function":"{{Q2}}"}],"uniques":true},"algorithm":{"name":"calculateOperation","params":{"method":"equivLiteral","keyboard":"NUMERICAL"}}}</v>
      </c>
      <c r="D282" s="184" t="str">
        <f t="shared" si="2"/>
        <v>#REF!</v>
      </c>
    </row>
    <row r="283" ht="15.75" customHeight="1">
      <c r="A283" s="184" t="str">
        <f>Seeds!AB220</f>
        <v>M4-NyO-42d-I-1</v>
      </c>
      <c r="B283" s="184" t="str">
        <f t="shared" si="78"/>
        <v>#REF!</v>
      </c>
      <c r="C283" s="184" t="str">
        <f>Seeds!AA220</f>
        <v>{"id":"M4-NyO-42d-I-1","stimulus":"&lt;p&gt;Arraste o dividendo da divisão.&lt;/p&gt;","template":"&lt;p&gt;{{response}} : {{Q1}} = {{Q2}}&lt;/p&gt;","hint":"&lt;p&gt;A divisão é a operação inversa da multiplicação.&lt;/p&gt;","feedback":"&lt;p&gt;Para encontrar o dividendo desconhecido, multiplique o divisor pelo quociente.&lt;/p&gt;&lt;p&gt;... : {{Q1}} = {{Q2}}&lt;/p&gt;&lt;p&gt;{{Q1}} × {{Q2}} = {{A1}}&lt;/p&gt;","seed":{"parameters":[{"name":"Q1","label":null,"min":2,"max":9,"step":1},{"name":"Q2","label":null,"min":2,"max":12,"step":1},{"name":"Q3","label":null,"min":2,"max":9,"step":1},{"name":"Q4","label":null,"min":2,"max":9,"step":1}],"calculated":[{"name":"A1","label":"{{function}}","function":"{{Q1}}*{{Q2}}"},{"name":"A2","label":"{{function}}","function":"{{Q3}}*{{Q2}}","incorrect":true},{"name":"A3","label":"{{function}}","function":"{{Q4}}*{{Q2}}","incorrect":true}],"uniques":true},"algorithm":{"name":"calculateOperation","template":"Cloze with drag &amp; drop","params":{"keyboard":"NUMERICAL"}}}</v>
      </c>
      <c r="D283" s="184" t="str">
        <f t="shared" si="2"/>
        <v>#REF!</v>
      </c>
    </row>
    <row r="284" ht="15.75" customHeight="1">
      <c r="A284" s="184" t="str">
        <f>Seeds!AB221</f>
        <v>M4-NyO-42d-I-2</v>
      </c>
      <c r="B284" s="184" t="str">
        <f t="shared" si="78"/>
        <v>#REF!</v>
      </c>
      <c r="C284" s="184" t="str">
        <f>Seeds!AA221</f>
        <v>{"id":"M4-NyO-42d-I-2","stimulus":"&lt;p&gt;Arraste o divisor da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name":"Q3","label":null,"min":2,"max":9,"step":1},{"name":"Q4","label":null,"min":2,"max":9,"step":1}],"calculated":[{"name":"T1","label":"{{function}}","function":"{{Q1}}*{{Q2}}","temp":true},{"name":"A1","label":"{{function}}","function":"{{Q1}}"},{"name":"A2","label":"{{function}}","function":"{{Q2}}","incorrect":true},{"name":"A3","label":"{{function}}","function":"{{Q3}}","incorrect":true}],"uniques":true},"algorithm":{"name":"calculateOperation","template":"Cloze with drag &amp; drop","params":{"keyboard":"NUMERICAL"}}}</v>
      </c>
      <c r="D284" s="184" t="str">
        <f t="shared" si="2"/>
        <v>#REF!</v>
      </c>
    </row>
    <row r="285" ht="15.75" customHeight="1">
      <c r="A285" s="184" t="str">
        <f>Seeds!AB222</f>
        <v>M4-NyO-42d-E-1</v>
      </c>
      <c r="B285" s="184" t="str">
        <f t="shared" si="78"/>
        <v>#REF!</v>
      </c>
      <c r="C285" s="184" t="str">
        <f>Seeds!AA222</f>
        <v>{"id":"M4-NyO-42d-E-1","stimulus":"&lt;p&gt;Calcule o termo que falta na divisão.&lt;/p&gt;","template":"&lt;p style=\"text-align: center\"&gt;{{response}} : {{Q1}} = {{Q2}}&lt;/p&gt;","hint":"&lt;p&gt;A divisão é a operação inversa da multiplicação.&lt;/p&gt;","feedback":"&lt;p&gt;Para encontrar o dividendo desconhecido, multiplique o divisor pelo quociente.&lt;/p&gt;&lt;p style=\"text-align: center\"&gt;... : {{Q1}} = {{Q2}}&lt;/p&gt;&lt;p&gt;{{Q1}} × {{Q2}} = {{A1}}&lt;/p&gt;","seed":{"parameters":[{"name":"Q1","label":null,"min":2,"max":9,"step":1},{"name":"Q2","label":null,"min":2,"max":12,"step":1}],"calculated":[{"name":"A1","label":"{{function}}","function":"{{Q1}}*{{Q2}}"}],"uniques":true},"algorithm":{"name":"calculateOperation","params":{"method":"equivLiteral","keyboard":"NUMERICAL"}}}</v>
      </c>
      <c r="D285" s="184" t="str">
        <f t="shared" si="2"/>
        <v>#REF!</v>
      </c>
    </row>
    <row r="286" ht="15.75" customHeight="1">
      <c r="A286" s="184" t="str">
        <f>Seeds!AB223</f>
        <v>M4-NyO-42d-E-2</v>
      </c>
      <c r="B286" s="184" t="str">
        <f t="shared" si="78"/>
        <v>#REF!</v>
      </c>
      <c r="C286" s="184" t="str">
        <f>Seeds!AA223</f>
        <v>{"id":"M4-NyO-42d-E-2","stimulus":"&lt;p&gt;Calcule o termo que falta na divisão.&lt;/p&gt;","template":"&lt;p style=\"text-align: center\"&gt;{{T1}} : {{response}} = {{Q2}}&lt;/p&gt;","hint":"&lt;p&gt;A divisão é a operação inversa da multiplicação.&lt;/p&gt;","feedback":"&lt;p&gt;Para encontrar o divisor desconhecido, divida o dividendo pelo quociente.&lt;/p&gt;&lt;p style=\"text-align: center\"&gt;{{T1}} : ... = {{Q2}}&lt;/p&gt;&lt;p style=\"text-align: center\"&gt;{{T1}} : {{Q2}} = {{Q1}}&lt;/p&gt;","seed":{"parameters":[{"name":"Q1","label":null,"min":2,"max":9,"step":1},{"name":"Q2","label":null,"min":2,"max":12,"step":1}],"calculated":[{"name":"T1","label":"{{function}}","function":"{{Q1}}*{{Q2}}","temp":true},{"name":"A1","label":"{{function}}","function":"{{Q1}}"}],"uniques":true},"algorithm":{"name":"calculateOperation","params":{"method":"equivLiteral","keyboard":"NUMERICAL"}}}</v>
      </c>
      <c r="D286" s="184" t="str">
        <f t="shared" si="2"/>
        <v>#REF!</v>
      </c>
    </row>
    <row r="287" ht="15.75" customHeight="1">
      <c r="A287" s="184" t="str">
        <f>Seeds!AB224</f>
        <v>M4-NyO-42d-A-1</v>
      </c>
      <c r="B287" s="184" t="str">
        <f t="shared" si="78"/>
        <v>#REF!</v>
      </c>
      <c r="C287" s="184" t="str">
        <f>Seeds!AA224</f>
        <v>{"id":"M4-NyO-42d-A-1","stimulus":"&lt;p&gt;Davi distribuiu todas as cartas de um jogo de tabuleiro entre os participantes. Se ele distribuiu {{Q1}} cartas para cada um dos {{Q2}} jogadores, quantas cartas o jogo tem?&lt;/p&gt;","template":"&lt;p&gt;O jogo tem {{response}} cartas.&lt;/p&gt;","hint":"&lt;p&gt;A divisão é a operação inversa da multiplicação.&lt;/p&gt;","feedback":"&lt;p&gt;Para encontrar o dividendo desconhecido, multiplique o divisor pelo quociente.&lt;/p&gt;&lt;p style=\"text-align: center\"&gt;... : {{Q2}} jogadores = {{Q1}} cartas a cada um&lt;/p&gt;&lt;p&gt;{{Q2}} × {{Q1}} = {{A1}} cartas&lt;/p&gt;","seed":{"parameters":[{"name":"Q1","label":null,"min":3,"max":9,"step":1},{"name":"Q2","label":null,"min":10,"max":20,"step":1}],"calculated":[{"name":"A1","label":"{{function}}","function":"{{Q1}}*{{Q2}}"}],"uniques":true},"algorithm":{"name":"calculateOperation","params":{"method":"equivLiteral","keyboard":"NUMERICAL"}}}</v>
      </c>
      <c r="D287" s="184" t="str">
        <f t="shared" si="2"/>
        <v>#REF!</v>
      </c>
    </row>
    <row r="288" ht="15.75" customHeight="1">
      <c r="A288" s="184" t="str">
        <f>Seeds!AB225</f>
        <v>M4-NyO-42d-A-2</v>
      </c>
      <c r="B288" s="184" t="str">
        <f t="shared" si="78"/>
        <v>#REF!</v>
      </c>
      <c r="C288" s="184" t="str">
        <f>Seeds!AA225</f>
        <v>{"id":"M4-NyO-42d-A-2","stimulus":"&lt;p&gt;Em uma competição esportiva, o organizador dividiu os atletas em {{Q1}} grupos de {{Q2}} pessoas cada. Quantos atletas participaram da competição?&lt;/p&gt;","template":"&lt;p&gt;Participaram {{response}} atletas.&lt;/p&gt;","hint":"&lt;p&gt;A divisão é a operação inversa da multiplicação.&lt;/p&gt;","feedback":"&lt;p&gt;Para encontrar o dividendo desconhecido, multiplique o divisor pelo quociente.&lt;/p&gt;&lt;p style=\"text-align: center\"&gt;... : {{Q1}} grupos = {{Q2}} atletas em cada grupo&lt;/p&gt;&lt;p style=\"text-align: center\"&gt;{{Q1}} × {{Q2}} = {{A1}} atletas&lt;/p&gt;","seed":{"parameters":[{"name":"Q1","label":null,"min":5,"max":10,"step":1},{"name":"Q2","label":null,"min":10,"max":30,"step":1}],"calculated":[{"name":"A1","label":"{{function}}","function":"{{Q1}}*{{Q2}}"}],"uniques":true},"algorithm":{"name":"calculateOperation","params":{"method":"equivLiteral","keyboard":"NUMERICAL"}}}</v>
      </c>
      <c r="D288" s="184" t="str">
        <f t="shared" si="2"/>
        <v>#REF!</v>
      </c>
    </row>
    <row r="289" ht="15.75" customHeight="1">
      <c r="A289" s="184" t="str">
        <f>Seeds!AB226</f>
        <v>M4-NyO-42d-A-3</v>
      </c>
      <c r="B289" s="184" t="str">
        <f t="shared" si="78"/>
        <v>#REF!</v>
      </c>
      <c r="C289" s="184" t="str">
        <f>Seeds!AA226</f>
        <v>{"id":"M4-NyO-42d-A-3","stimulus":"&lt;p&gt;Uma escola recebeu uma doação de revistinhas em quadrinhos e a direção resolveu distribuí-las entre os {{Q1}} alunos que estavam interessados em ficar com elas. Se depois da distribuição cada aluno ficou com {{Q2}} revistinhas, quantas foram doadas para a escola?&lt;/p&gt;","template":"&lt;p&gt;Foram doadas {{response}} revistinhas.&lt;/p&gt;","hint":"&lt;p&gt;A divisão é a operação inversa da multiplicação.&lt;/p&gt;","feedback":"&lt;p&gt;Para encontrar o dividendo desconhecido, multiplique o divisor pelo quociente.&lt;/p&gt;&lt;p style=\"text-align: center\"&gt;... : {{Q1}} alunos = {{Q2}} revistinhas para cada um&lt;/p&gt;&lt;p style=\"text-align: center\"&gt;{{Q1}} × {{Q2}} = {{A1}} revistinhas&lt;/p&gt;","seed":{"parameters":[{"name":"Q1","label":null,"min":8,"max":15,"step":1},{"name":"Q2","label":null,"min":10,"max":20,"step":1}],"calculated":[{"name":"A1","label":"{{function}}","function":"{{Q1}}*{{Q2}}"}],"uniques":true},"algorithm":{"name":"calculateOperation","params":{"method":"equivLiteral","keyboard":"NUMERICAL"}}}</v>
      </c>
      <c r="D289" s="184" t="str">
        <f t="shared" si="2"/>
        <v>#REF!</v>
      </c>
    </row>
    <row r="290" ht="15.75" customHeight="1">
      <c r="A290" s="184" t="str">
        <f>Seeds!AB227</f>
        <v>M4-NyO-24a-I-1</v>
      </c>
      <c r="B290" s="184" t="str">
        <f t="shared" si="78"/>
        <v>#REF!</v>
      </c>
      <c r="C290" s="184" t="str">
        <f>Seeds!AA227</f>
        <v>{"id":"M4-NyO-24a-I-1","stimulus":"&lt;p&gt;Arraste a forma como é lida essas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D290" s="184" t="str">
        <f t="shared" si="2"/>
        <v>#REF!</v>
      </c>
    </row>
    <row r="291" ht="15.75" customHeight="1">
      <c r="A291" s="184" t="str">
        <f>Seeds!AB228</f>
        <v>M4-NyO-24a-I-2</v>
      </c>
      <c r="B291" s="184" t="str">
        <f t="shared" si="78"/>
        <v>#REF!</v>
      </c>
      <c r="C291" s="184" t="str">
        <f>Seeds!AA228</f>
        <v>{"id":"M4-NyO-24a-I-2","stimulus":"&lt;p&gt;Arraste a forma como é lida essas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label":"{{function}}","function":"Lemonlib.numToWords({{Q1}}, 'pt')","temp":true},{"name":"T2","label":"{{function}}","function":"Lemonlib.numToWords({{Q2}}, 'pt')","temp":true},{"name":"T3","label":"{{function}}","function":"Lemonlib.numToWords({{Q3}}, 'pt')","temp":true},{"name":"A1","label":"&lt;span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D291" s="184" t="str">
        <f t="shared" si="2"/>
        <v>#REF!</v>
      </c>
    </row>
    <row r="292" ht="15.75" customHeight="1">
      <c r="A292" s="184" t="str">
        <f>Seeds!AB229</f>
        <v>M4-NyO-24a-E-1</v>
      </c>
      <c r="B292" s="184" t="str">
        <f t="shared" si="78"/>
        <v>#REF!</v>
      </c>
      <c r="C292" s="184" t="str">
        <f>Seeds!AA229</f>
        <v>{"id":"M4-NyO-24a-E-1","stimulus":"&lt;p&gt;Escreva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D292" s="184" t="str">
        <f t="shared" si="2"/>
        <v>#REF!</v>
      </c>
    </row>
    <row r="293" ht="15.75" customHeight="1">
      <c r="A293" s="184" t="str">
        <f>Seeds!AB230</f>
        <v>M4-NyO-24a-E-2</v>
      </c>
      <c r="B293" s="184" t="str">
        <f t="shared" si="78"/>
        <v>#REF!</v>
      </c>
      <c r="C293" s="184" t="str">
        <f>Seeds!AA230</f>
        <v>{"id":"M4-NyO-24a-E-2","stimulus":"&lt;p&gt;Escreva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D293" s="184" t="str">
        <f t="shared" si="2"/>
        <v>#REF!</v>
      </c>
    </row>
    <row r="294" ht="15.75" customHeight="1">
      <c r="A294" s="184" t="str">
        <f>Seeds!AB231</f>
        <v>M4-NyO-24a-E-3</v>
      </c>
      <c r="B294" s="184" t="str">
        <f t="shared" si="78"/>
        <v>#REF!</v>
      </c>
      <c r="C294" s="184" t="str">
        <f>Seeds!AA231</f>
        <v>{"id":"M4-NyO-24a-E-3","stimulus":"&lt;p&gt;Escreva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D294" s="184" t="str">
        <f t="shared" si="2"/>
        <v>#REF!</v>
      </c>
    </row>
    <row r="295" ht="15.75" customHeight="1">
      <c r="A295" s="184" t="str">
        <f>Seeds!AB232</f>
        <v>M4-NyO-24a-A-1</v>
      </c>
      <c r="B295" s="184" t="str">
        <f t="shared" si="78"/>
        <v>#REF!</v>
      </c>
      <c r="C295" s="184" t="str">
        <f>Seeds!AA232</f>
        <v>{"id":"M4-NyO-24a-A-1","stimulus":"&lt;p&gt;Pedro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D295" s="184" t="str">
        <f t="shared" si="2"/>
        <v>#REF!</v>
      </c>
    </row>
    <row r="296" ht="15.75" customHeight="1">
      <c r="A296" s="184" t="str">
        <f>Seeds!AB233</f>
        <v>M4-NyO-24a-A-2</v>
      </c>
      <c r="B296" s="184" t="str">
        <f t="shared" si="78"/>
        <v>#REF!</v>
      </c>
      <c r="C296" s="184" t="str">
        <f>Seeds!AA233</f>
        <v>{"id":"M4-NyO-24a-A-2","stimulus":"&lt;p&gt;Foram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D296" s="184" t="str">
        <f t="shared" si="2"/>
        <v>#REF!</v>
      </c>
    </row>
    <row r="297" ht="15.75" customHeight="1">
      <c r="A297" s="184" t="str">
        <f>Seeds!AB234</f>
        <v>M4-NyO-24a-A-3</v>
      </c>
      <c r="B297" s="184" t="str">
        <f t="shared" si="78"/>
        <v>#REF!</v>
      </c>
      <c r="C297" s="184" t="str">
        <f>Seeds!AA234</f>
        <v>{"id":"M4-NyO-24a-A-3","stimulus":"&lt;p&gt;Javier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D297" s="184" t="str">
        <f t="shared" si="2"/>
        <v>#REF!</v>
      </c>
    </row>
    <row r="298" ht="15.75" customHeight="1">
      <c r="A298" s="184" t="str">
        <f>Seeds!AB235</f>
        <v>M4-NyO-24a-A-4</v>
      </c>
      <c r="B298" s="184" t="str">
        <f t="shared" si="78"/>
        <v>#REF!</v>
      </c>
      <c r="C298" s="184" t="str">
        <f>Seeds!AA235</f>
        <v>{"id":"M4-NyO-24a-A-4","stimulus":"&lt;p&gt;Pérola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D298" s="184" t="str">
        <f t="shared" si="2"/>
        <v>#REF!</v>
      </c>
    </row>
    <row r="299" ht="15.75" customHeight="1">
      <c r="A299" s="184" t="str">
        <f>Seeds!AB236</f>
        <v>M4-NyO-24a-A-5</v>
      </c>
      <c r="B299" s="184" t="str">
        <f t="shared" si="78"/>
        <v>#REF!</v>
      </c>
      <c r="C299" s="184" t="str">
        <f>Seeds!AA236</f>
        <v>{"id":"M4-NyO-24a-A-5","stimulus":"&lt;p&gt;Um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D299" s="184" t="str">
        <f t="shared" si="2"/>
        <v>#REF!</v>
      </c>
    </row>
    <row r="300" ht="15.75" customHeight="1">
      <c r="A300" s="184" t="str">
        <f>Seeds!AB237</f>
        <v>M4-NyO-24b-I-1</v>
      </c>
      <c r="B300" s="184" t="str">
        <f t="shared" si="78"/>
        <v>#REF!</v>
      </c>
      <c r="C300" s="184" t="str">
        <f>Seeds!AA237</f>
        <v>{"id":"M4-NyO-24b-I-1","stimulus":"&lt;p&gt;Marque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D300" s="184" t="str">
        <f t="shared" si="2"/>
        <v>#REF!</v>
      </c>
    </row>
    <row r="301" ht="15.75" customHeight="1">
      <c r="A301" s="184" t="str">
        <f>Seeds!AB238</f>
        <v>M4-NyO-24b-E-1</v>
      </c>
      <c r="B301" s="184" t="str">
        <f t="shared" si="78"/>
        <v>#REF!</v>
      </c>
      <c r="C301" s="184" t="str">
        <f>Seeds!AA238</f>
        <v>{"id":"M4-NyO-24b-E-1","stimulus":"&lt;p&gt;Escreva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'pt')","temp":true},{"name":"T2","label":"{{function}}","function":"Lemonlib.numToWords({{Q2}}, 'pt')","temp":true},{"name":"A1","label":"{{function}}","function":"\\frac{{{Q1}}}{2}"},{"name":"A2","label":"{{function}}","function":"\\frac{{{Q2}}}{12}"}],"uniques":true},"algorithm":{"name":"calculateOperation","params":{"method":"equivLiteral","keyboard":"INTERMEDIATE"}}}</v>
      </c>
      <c r="D301" s="184" t="str">
        <f t="shared" si="2"/>
        <v>#REF!</v>
      </c>
    </row>
    <row r="302" ht="15.75" customHeight="1">
      <c r="A302" s="184" t="str">
        <f>Seeds!AB239</f>
        <v>M4-NyO-24b-E-2</v>
      </c>
      <c r="B302" s="184" t="str">
        <f t="shared" si="78"/>
        <v>#REF!</v>
      </c>
      <c r="C302" s="184" t="str">
        <f>Seeds!AA239</f>
        <v>{"id":"M4-NyO-24b-E-2","stimulus":"&lt;p&gt;Escreva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'pt')","temp":true},{"name":"T2","label":"{{function}}","function":"Lemonlib.numToWords({{Q2}}, 'pt')","temp":true},{"name":"A1","label":"{{function}}","function":"\\frac{{{Q1}}}{3}"},{"name":"A2","label":"{{function}}","function":"\\frac{{{Q2}}}{11}"}],"uniques":true},"algorithm":{"name":"calculateOperation","params":{"method":"equivLiteral","keyboard":"INTERMEDIATE"}}}</v>
      </c>
      <c r="D302" s="184" t="str">
        <f t="shared" si="2"/>
        <v>#REF!</v>
      </c>
    </row>
    <row r="303" ht="15.75" customHeight="1">
      <c r="A303" s="184" t="str">
        <f>Seeds!AB240</f>
        <v>M4-NyO-24b-E-3</v>
      </c>
      <c r="B303" s="184" t="str">
        <f t="shared" si="78"/>
        <v>#REF!</v>
      </c>
      <c r="C303" s="184" t="str">
        <f>Seeds!AA240</f>
        <v>{"id":"M4-NyO-24b-E-3","stimulus":"&lt;p&gt;Escreva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'pt')","temp":true},{"name":"T2","label":"{{function}}","function":"Lemonlib.numToWords({{Q2}}, 'pt')","temp":true},{"name":"A1","label":"{{function}}","function":"\\frac{{{Q1}}}{4}"},{"name":"A2","label":"{{function}}","function":"\\frac{{{Q2}}}{10}"}],"uniques":true},"algorithm":{"name":"calculateOperation","params":{"method":"equivLiteral","keyboard":"INTERMEDIATE"}}}</v>
      </c>
      <c r="D303" s="184" t="str">
        <f t="shared" si="2"/>
        <v>#REF!</v>
      </c>
    </row>
    <row r="304" ht="15.75" customHeight="1">
      <c r="A304" s="184" t="str">
        <f>Seeds!AB241</f>
        <v>M4-NyO-24b-A-1</v>
      </c>
      <c r="B304" s="184" t="str">
        <f t="shared" si="78"/>
        <v>#REF!</v>
      </c>
      <c r="C304" s="184" t="str">
        <f>Seeds!AA241</f>
        <v>{"id":"M4-NyO-24b-A-1","stimulus":"&lt;p&gt;Sofia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D304" s="184" t="str">
        <f t="shared" si="2"/>
        <v>#REF!</v>
      </c>
    </row>
    <row r="305" ht="15.75" customHeight="1">
      <c r="A305" s="184" t="str">
        <f>Seeds!AB242</f>
        <v>M4-NyO-24b-A-2</v>
      </c>
      <c r="B305" s="184" t="str">
        <f t="shared" si="78"/>
        <v>#REF!</v>
      </c>
      <c r="C305" s="184" t="str">
        <f>Seeds!AA242</f>
        <v>{"id":"M4-NyO-24b-A-2","stimulus":"&lt;p&gt;Já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D305" s="184" t="str">
        <f t="shared" si="2"/>
        <v>#REF!</v>
      </c>
    </row>
    <row r="306" ht="15.75" customHeight="1">
      <c r="A306" s="184" t="str">
        <f>Seeds!AB243</f>
        <v>M4-NyO-24b-A-3</v>
      </c>
      <c r="B306" s="184" t="str">
        <f t="shared" si="78"/>
        <v>#REF!</v>
      </c>
      <c r="C306" s="184" t="str">
        <f>Seeds!AA243</f>
        <v>{"id":"M4-NyO-24b-A-3","stimulus":"&lt;p&gt;Um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D306" s="184" t="str">
        <f t="shared" si="2"/>
        <v>#REF!</v>
      </c>
    </row>
    <row r="307" ht="15.75" customHeight="1">
      <c r="A307" s="184" t="str">
        <f>Seeds!AB244</f>
        <v>M4-NyO-24b-A-4</v>
      </c>
      <c r="B307" s="184" t="str">
        <f t="shared" si="78"/>
        <v>#REF!</v>
      </c>
      <c r="C307" s="184" t="str">
        <f>Seeds!AA244</f>
        <v>{"id":"M4-NyO-24b-A-4","stimulus":"&lt;p&gt;Um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D307" s="184" t="str">
        <f t="shared" si="2"/>
        <v>#REF!</v>
      </c>
    </row>
    <row r="308" ht="15.75" customHeight="1">
      <c r="A308" s="184" t="str">
        <f>Seeds!AB245</f>
        <v>M4-NyO-24b-A-5</v>
      </c>
      <c r="B308" s="184" t="str">
        <f t="shared" si="78"/>
        <v>#REF!</v>
      </c>
      <c r="C308" s="184" t="str">
        <f>Seeds!AA245</f>
        <v>{"id":"M4-NyO-24b-A-5","stimulus":"&lt;p&gt;Uma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D308" s="184" t="str">
        <f t="shared" si="2"/>
        <v>#REF!</v>
      </c>
    </row>
    <row r="309" ht="15.75" customHeight="1">
      <c r="A309" s="184" t="str">
        <f>Seeds!AB246</f>
        <v>M4-NyO-24d-I-1</v>
      </c>
      <c r="B309" s="184" t="str">
        <f t="shared" si="78"/>
        <v>#REF!</v>
      </c>
      <c r="C309" s="184" t="str">
        <f>Seeds!AA246</f>
        <v>{"id":"M4-NyO-24d-I-1","stimulus":"&lt;p&gt;Na fração &lt;span class=\"fr-math-v2 fr-draggable\" contenteditable=\"false\" data-original-math=\"\\(\\frac{{{Q1}}}{{{T1}}}\\)\" draggable=\"true\"&gt;\\(\\frac{{{Q1}}}{{{T1}}}\\)&lt;/span&gt;, como é chamado o número {{Q1}}?&lt;/p&gt;","template":"&lt;p&gt;O {{Q1}}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name":"A2","label":"denominador","group":1,"incorrect":true}],"uniques":true},"algorithm":{"name":"groupResponses","template":"Cloze with drop down"}}</v>
      </c>
      <c r="D309" s="184" t="str">
        <f t="shared" si="2"/>
        <v>#REF!</v>
      </c>
    </row>
    <row r="310" ht="15.75" customHeight="1">
      <c r="A310" s="184" t="str">
        <f>Seeds!AB247</f>
        <v>M4-NyO-24d-I-2</v>
      </c>
      <c r="B310" s="184" t="str">
        <f t="shared" si="78"/>
        <v>#REF!</v>
      </c>
      <c r="C310" s="184" t="str">
        <f>Seeds!AA247</f>
        <v>{"id":"M4-NyO-24d-I-2","stimulus":"&lt;p&gt;Na fração &lt;span class=\"fr-math-v2 fr-draggable\" contenteditable=\"false\" data-original-math=\"\\(\\frac{{{Q1}}}{{{T1}}}\\)\" draggable=\"true\"&gt;\\(\\frac{{{Q1}}}{{{T1}}}\\)&lt;/span&gt;, como é chamado o número {{T1}}?&lt;/p&gt;","template":"&lt;p&gt;O {{T1}} é o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numerador","group":1,"incorrect":true},{"name":"A2","label":"denominador","group":1}],"uniques":true},"algorithm":{"name":"groupResponses","template":"Cloze with drop down"}}</v>
      </c>
      <c r="D310" s="184" t="str">
        <f t="shared" si="2"/>
        <v>#REF!</v>
      </c>
    </row>
    <row r="311" ht="15.75" customHeight="1">
      <c r="A311" s="184" t="str">
        <f>Seeds!AB248</f>
        <v>M4-NyO-24d-E-1</v>
      </c>
      <c r="B311" s="184" t="str">
        <f t="shared" si="78"/>
        <v>#REF!</v>
      </c>
      <c r="C311" s="184" t="str">
        <f>Seeds!AA248</f>
        <v>{"id":"M4-NyO-24d-E-1","stimulus":"&lt;p&gt;Na fração &lt;span class=\"fr-math-v2 fr-draggable\" contenteditable=\"false\" data-original-math=\"\\(\\frac{{{Q1}}}{{{T1}}}\\)\" draggable=\"true\"&gt;\\(\\frac{{{Q1}}}{{{T1}}}\\)&lt;/span&gt;, qual número é o numerador?&lt;/p&gt;","template":"&lt;p&gt;O numerador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Q1}}"}],"uniques":true},"algorithm":{"name":"calculateOperation","params":{"method":"equivLiteral","keyboard":"NUMERICAL"}}}</v>
      </c>
      <c r="D311" s="184" t="str">
        <f t="shared" si="2"/>
        <v>#REF!</v>
      </c>
    </row>
    <row r="312" ht="15.75" customHeight="1">
      <c r="A312" s="184" t="str">
        <f>Seeds!AB249</f>
        <v>M4-NyO-24d-E-2</v>
      </c>
      <c r="B312" s="184" t="str">
        <f t="shared" si="78"/>
        <v>#REF!</v>
      </c>
      <c r="C312" s="184" t="str">
        <f>Seeds!AA249</f>
        <v>{"id":"M4-NyO-24d-E-2","stimulus":"&lt;p&gt;Na fração &lt;span class=\"fr-math-v2 fr-draggable\" contenteditable=\"false\" data-original-math=\"\\(\\frac{{{Q1}}}{{{T1}}}\\)\" draggable=\"true\"&gt;\\(\\frac{{{Q1}}}{{{T1}}}\\)&lt;/span&gt;, qual número é o denominador?&lt;/p&gt;","template":"&lt;p&gt;O denominador é {{response}}.&lt;/p&gt;","hint":"&lt;p&gt;Os termos de uma fração são: &lt;span class=\"fr-math-v2 fr-draggable\" contenteditable=\"false\" data-original-math=\"\\(\\frac{\\text{numerador}}{\\text{denominador}}\\)\" draggable=\"true\"&gt;\\(\\frac{\\text{numerador}}{\\text{denominador}}\\)&lt;/span&gt;.&lt;/p&gt;","feedback":"&lt;p&gt;Os termos de uma fração são: &lt;span class=\"fr-math-v2 fr-draggable\" contenteditable=\"false\" data-original-math=\"\\(\\frac{\\text{numerador}}{\\text{denominador}}\\)\" draggable=\"true\"&gt;\\(\\frac{\\text{numerador}}{\\text{denominador}}\\)&lt;/span&gt;.&lt;/p&gt;","seed":{"parameters":[{"name":"Q1","label":null,"min":1,"max":5,"step":1},{"name":"Q2","label":null,"min":1,"max":5,"step":1}],"calculated":[{"name":"T1","label":"{{function}}","function":"{{Q1}}+{{Q2}}","temp":true},{"name":"A1","label":"{{function}}","function":"{{T1}}"}],"uniques":true},"algorithm":{"name":"calculateOperation","params":{"method":"equivLiteral","keyboard":"NUMERICAL"}}}</v>
      </c>
      <c r="D312" s="184" t="str">
        <f t="shared" si="2"/>
        <v>#REF!</v>
      </c>
    </row>
    <row r="313" ht="15.75" customHeight="1">
      <c r="A313" s="184" t="str">
        <f>Seeds!AB250</f>
        <v>M4-NyO-24e-I-1</v>
      </c>
      <c r="B313" s="184" t="str">
        <f t="shared" si="78"/>
        <v>#REF!</v>
      </c>
      <c r="C313" s="184" t="str">
        <f>Seeds!AA250</f>
        <v>{"id":"M4-NyO-24e-I-1","stimulus":"&lt;p&gt;Selecione a figura que representa a fração &lt;span class=\"fr-math-v2 fr-draggable\" contenteditable=\"false\" data-original-math=\"\\(\\frac{2}{5}\\)\" draggable=\"true\"&gt;\\(\\frac{2}{5}\\)&lt;/span&gt;.&lt;/p&gt;","hint":"&lt;p&gt;O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width=\"300\"&gt;&lt;/img&gt;&lt;/div&gt;"},{"name":"A2","label":"&lt;div style=\"display:flex; justify-content:center;\"&gt;&lt;img src=\"https://blueberry-assets.oneclick.es/M4_NyO_24e_2.svg\" width=\"300\"&gt;&lt;/img&gt;&lt;/div&gt;"},{"name":"A3","label":"&lt;div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D313" s="184" t="str">
        <f t="shared" si="2"/>
        <v>#REF!</v>
      </c>
    </row>
    <row r="314" ht="15.75" customHeight="1">
      <c r="A314" s="184" t="str">
        <f>Seeds!AB251</f>
        <v>M4-NyO-24e-I-2</v>
      </c>
      <c r="B314" s="184" t="str">
        <f t="shared" si="78"/>
        <v>#REF!</v>
      </c>
      <c r="C314" s="184" t="str">
        <f>Seeds!AA251</f>
        <v>{"id":"M4-NyO-24e-I-2","stimulus":"&lt;p&gt;Selecione a figura que representa a fração &lt;span class=\"fr-math-v2 fr-draggable\" contenteditable=\"false\" data-original-math=\"\\(\\frac{2}{6}\\)\" draggable=\"true\"&gt;\\(\\frac{2}{6}\\)&lt;/span&gt;.&lt;/p&gt;","hint":"&lt;p&gt;O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width=\"300\"&gt;&lt;/img&gt;&lt;/div&gt;"},{"name":"A4","label":"&lt;div style=\"display:flex; justify-content:center;\"&gt;&lt;img src=\"https://blueberry-assets.oneclick.es/M4_NyO_24e_4.svg\" width=\"300\"&gt;&lt;/img&gt;&lt;/div&gt;"},{"name":"A5","label":"&lt;div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D314" s="184" t="str">
        <f t="shared" si="2"/>
        <v>#REF!</v>
      </c>
    </row>
    <row r="315" ht="15.75" customHeight="1">
      <c r="A315" s="184" t="str">
        <f>Seeds!AB252</f>
        <v>M4-NyO-24e-I-3</v>
      </c>
      <c r="B315" s="184" t="str">
        <f t="shared" si="78"/>
        <v>#REF!</v>
      </c>
      <c r="C315" s="184" t="str">
        <f>Seeds!AA252</f>
        <v>{"id":"M4-NyO-24e-I-3","stimulus":"&lt;p&gt;Selecione a figura que representa a fração &lt;span class=\"fr-math-v2 fr-draggable\" contenteditable=\"false\" data-original-math=\"\\(\\frac{3}{6}\\)\" draggable=\"true\"&gt;\\(\\frac{3}{6}\\)&lt;/span&gt;.&lt;/p&gt;","hint":"&lt;p&gt;O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width=\"300\"&gt;&lt;/img&gt;&lt;/div&gt;"},{"name":"A6","label":"&lt;div style=\"display:flex; justify-content:center;\"&gt;&lt;img src=\"https://blueberry-assets.oneclick.es/M4_NyO_24e_6.svg\" width=\"300\"&gt;&lt;/img&gt;&lt;/div&gt;"},{"name":"A7","label":"&lt;div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D315" s="184" t="str">
        <f t="shared" si="2"/>
        <v>#REF!</v>
      </c>
    </row>
    <row r="316" ht="15.75" customHeight="1">
      <c r="A316" s="184" t="str">
        <f>Seeds!AB253</f>
        <v>M4-NyO-24e-I-4</v>
      </c>
      <c r="B316" s="184" t="str">
        <f t="shared" si="78"/>
        <v>#REF!</v>
      </c>
      <c r="C316" s="184" t="str">
        <f>Seeds!AA253</f>
        <v>{"id":"M4-NyO-24e-I-4","stimulus":"&lt;p&gt;Selecione a figura que representa a fração &lt;span class=\"fr-math-v2 fr-draggable\" contenteditable=\"false\" data-original-math=\"\\(\\frac{3}{5}\\)\" draggable=\"true\"&gt;\\(\\frac{3}{5}\\)&lt;/span&gt;.&lt;/p&gt;","hint":"&lt;p&gt;O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width=\"300\"&gt;&lt;/img&gt;&lt;/div&gt;"},{"name":"A8","label":"&lt;div style=\"display:flex; justify-content:center;\"&gt;&lt;img src=\"https://blueberry-assets.oneclick.es/M4_NyO_24e_8.svg\" width=\"300\"&gt;&lt;/img&gt;&lt;/div&gt;"},{"name":"A9","label":"&lt;div style=\"display:flex; justify-content:center;\"&gt;&lt;img src=\"https://blueberry-assets.oneclick.es/M4_NyO_24e_9.svg\" width=\"300\"&gt;&lt;/img&gt;&lt;/div&gt;","incorrect":true},{"name":"A10","label":"&lt;div style=\"display:flex; justify-content:center;\"&gt;&lt;img src=\"https://blueberry-assets.oneclick.es/M4_NyO_24e_10.svg\" width=\"300\"&gt;&lt;/img&gt;&lt;/div&gt;","incorrect":true}],"uniques":true},"algorithm":{"name":"trueFalse","template":"Multiple choice – standard","params":{"countCorrect":1,"countIncorrect":2,"showCheckIcon":false,"columns":3}}}</v>
      </c>
      <c r="D316" s="184" t="str">
        <f t="shared" si="2"/>
        <v>#REF!</v>
      </c>
    </row>
    <row r="317" ht="15.75" customHeight="1">
      <c r="A317" s="184" t="str">
        <f>Seeds!AB254</f>
        <v>M4-NyO-24e-I-5</v>
      </c>
      <c r="B317" s="184" t="str">
        <f t="shared" si="78"/>
        <v>#REF!</v>
      </c>
      <c r="C317" s="184" t="str">
        <f>Seeds!AA254</f>
        <v>{"id":"M4-NyO-24e-I-5","stimulus":"&lt;p&gt;Selecione a figura que representa a fração &lt;span class=\"fr-math-v2 fr-draggable\" contenteditable=\"false\" data-original-math=\"\\(\\frac{2}{3}\\)\" draggable=\"true\"&gt;\\(\\frac{2}{3}\\)&lt;/span&gt;.&lt;/p&gt;","hint":"&lt;p&gt;O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pintadas.&lt;/p&gt;","seed":{"parameters":[],"calculated":[{"name":"A1","label":"&lt;div style=\"display:flex; justify-content:center;\"&gt;&lt;img src=\"https://blueberry-assets.oneclick.es/M4_NyO_24e_1.svg\" width=\"300\"&gt;&lt;/img&gt;&lt;/div&gt;","incorrect":true},{"name":"A2","label":"&lt;div style=\"display:flex; justify-content:center;\"&gt;&lt;img src=\"https://blueberry-assets.oneclick.es/M4_NyO_24e_2.svg\" width=\"300\"&gt;&lt;/img&gt;&lt;/div&gt;","incorrect":true},{"name":"A3","label":"&lt;div style=\"display:flex; justify-content:center;\"&gt;&lt;img src=\"https://blueberry-assets.oneclick.es/M4_NyO_24e_3.svg\" width=\"300\"&gt;&lt;/img&gt;&lt;/div&gt;","incorrect":true},{"name":"A4","label":"&lt;div style=\"display:flex; justify-content:center;\"&gt;&lt;img src=\"https://blueberry-assets.oneclick.es/M4_NyO_24e_4.svg\" width=\"300\"&gt;&lt;/img&gt;&lt;/div&gt;","incorrect":true},{"name":"A5","label":"&lt;div style=\"display:flex; justify-content:center;\"&gt;&lt;img src=\"https://blueberry-assets.oneclick.es/M4_NyO_24e_5.svg\" width=\"300\"&gt;&lt;/img&gt;&lt;/div&gt;","incorrect":true},{"name":"A6","label":"&lt;div style=\"display:flex; justify-content:center;\"&gt;&lt;img src=\"https://blueberry-assets.oneclick.es/M4_NyO_24e_6.svg\" width=\"300\"&gt;&lt;/img&gt;&lt;/div&gt;","incorrect":true},{"name":"A7","label":"&lt;div style=\"display:flex; justify-content:center;\"&gt;&lt;img src=\"https://blueberry-assets.oneclick.es/M4_NyO_24e_7.svg\" width=\"300\"&gt;&lt;/img&gt;&lt;/div&gt;","incorrect":true},{"name":"A8","label":"&lt;div style=\"display:flex; justify-content:center;\"&gt;&lt;img src=\"https://blueberry-assets.oneclick.es/M4_NyO_24e_8.svg\" width=\"300\"&gt;&lt;/img&gt;&lt;/div&gt;","incorrect":true},{"name":"A9","label":"&lt;div style=\"display:flex; justify-content:center;\"&gt;&lt;img src=\"https://blueberry-assets.oneclick.es/M4_NyO_24e_9.svg\" width=\"300\"&gt;&lt;/img&gt;&lt;/div&gt;"},{"name":"A10","label":"&lt;div style=\"display:flex; justify-content:center;\"&gt;&lt;img src=\"https://blueberry-assets.oneclick.es/M4_NyO_24e_10.svg\" width=\"300\"&gt;&lt;/img&gt;&lt;/div&gt;"}],"uniques":true},"algorithm":{"name":"trueFalse","template":"Multiple choice – standard","params":{"countCorrect":1,"countIncorrect":2,"showCheckIcon":false,"columns":3}}}</v>
      </c>
      <c r="D317" s="184" t="str">
        <f t="shared" si="2"/>
        <v>#REF!</v>
      </c>
    </row>
    <row r="318" ht="15.75" customHeight="1">
      <c r="A318" s="184" t="str">
        <f>Seeds!AB255</f>
        <v>M4-NyO-24e-E-1</v>
      </c>
      <c r="B318" s="184" t="str">
        <f t="shared" si="78"/>
        <v>#REF!</v>
      </c>
      <c r="C318" s="184" t="str">
        <f>Seeds!AA255</f>
        <v>{
    "id": "M4-NyO-24e-E-1",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"M4_NyO_24e_1.svg",
                    "M4_NyO_24e_2.svg"
                ]
            }
        ],
        "calculated": [
            {
                "name": "A1",
                "label": "{{function}}",
                "function": "\\frac{2}{5}"
            }
        ],
        "uniques": true
    },
    "algorithm": {
        "name": "calculateOperation",
        "params": {
            "method": "equivLiteral",
            "keyboard": "INTERMEDIATE"
        }
    }
}</v>
      </c>
      <c r="D318" s="184" t="str">
        <f t="shared" si="2"/>
        <v>#REF!</v>
      </c>
    </row>
    <row r="319" ht="15.75" customHeight="1">
      <c r="A319" s="184" t="str">
        <f>Seeds!AB256</f>
        <v>M4-NyO-24e-E-2</v>
      </c>
      <c r="B319" s="184" t="str">
        <f t="shared" si="78"/>
        <v>#REF!</v>
      </c>
      <c r="C319" s="184" t="str">
        <f>Seeds!AA256</f>
        <v>{
    "id": "M4-NyO-24e-E-2",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"M4_NyO_24e_3.svg",
                    "M4_NyO_24e_4.svg"
                ]
            }
        ],
        "calculated": [
            {
                "name": "A1",
                "label": "{{function}}",
                "function": "\\frac{2}{6}"
            }
        ],
        "uniques": true
    },
    "algorithm": {
        "name": "calculateOperation",
        "params": {
            "method": "equivLiteral",
            "keyboard": "INTERMEDIATE"
        }
    }
}</v>
      </c>
      <c r="D319" s="184" t="str">
        <f t="shared" si="2"/>
        <v>#REF!</v>
      </c>
    </row>
    <row r="320" ht="15.75" customHeight="1">
      <c r="A320" s="184" t="str">
        <f>Seeds!AB257</f>
        <v>M4-NyO-24e-E-3</v>
      </c>
      <c r="B320" s="184" t="str">
        <f t="shared" si="78"/>
        <v>#REF!</v>
      </c>
      <c r="C320" s="184" t="str">
        <f>Seeds!AA257</f>
        <v>{
    "id": "M4-NyO-24e-E-3",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"M4_NyO_24e_5.svg",
                    "M4_NyO_24e_6.svg"
                ]
            }
        ],
        "calculated": [
            {
                "name": "A1",
                "label": "{{function}}",
                "function": "\\frac{3}{6}"
            }
        ],
        "uniques": true
    },
    "algorithm": {
        "name": "calculateOperation",
        "params": {
            "method": "equivLiteral",
            "keyboard": "INTERMEDIATE"
        }
    }
}</v>
      </c>
      <c r="D320" s="184" t="str">
        <f t="shared" si="2"/>
        <v>#REF!</v>
      </c>
    </row>
    <row r="321" ht="15.75" customHeight="1">
      <c r="A321" s="184" t="str">
        <f>Seeds!AB258</f>
        <v>M4-NyO-24e-E-4</v>
      </c>
      <c r="B321" s="184" t="str">
        <f t="shared" si="78"/>
        <v>#REF!</v>
      </c>
      <c r="C321" s="184" t="str">
        <f>Seeds!AA258</f>
        <v>{
    "id": "M4-NyO-24e-E-4",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"M4_NyO_24e_7.svg",
                    "M4_NyO_24e_8.svg"
                ]
            }
        ],
        "calculated": [
            {
                "name": "A1",
                "label": "{{function}}",
                "function": "\\frac{3}{5}"
            }
        ],
        "uniques": true
    },
    "algorithm": {
        "name": "calculateOperation",
        "params": {
            "method": "equivLiteral",
            "keyboard": "INTERMEDIATE"
        }
    }
}</v>
      </c>
      <c r="D321" s="184" t="str">
        <f t="shared" si="2"/>
        <v>#REF!</v>
      </c>
    </row>
    <row r="322" ht="15.75" customHeight="1">
      <c r="A322" s="184" t="str">
        <f>Seeds!AB259</f>
        <v>M4-NyO-24e-E-5</v>
      </c>
      <c r="B322" s="184" t="str">
        <f t="shared" si="78"/>
        <v>#REF!</v>
      </c>
      <c r="C322" s="184" t="str">
        <f>Seeds!AA259</f>
        <v>{
    "id": "M4-NyO-24e-E-5",
    "stimulus": "&lt;p&gt;Escreva a fração que representa a área colorida da figura.&lt;/p&gt;&lt;div style=\"display:flex; justify-content:center;\"&gt;&lt;img src=\"https://blueberry-assets.oneclick.es/{{Q1}}\" width=\"300\"&gt;&lt;/img&gt;&lt;/div&gt;",
    "template": "&lt;p&gt;A área colorida representa {{response}} da figura.&lt;/p&gt;",
    "hint": "&lt;p&gt;O denominador representa o número de partes em que a figura está dividida e o numerador, as partes pintadas.&lt;p&gt;",
    "feedback": "&lt;p&gt;O denominador representa o número de partes em que a figura está dividida e o numerador, as partes pintadas.&lt;/p&gt;",
    "seed": {
        "parameters": [
            {
                "name": "Q1",
                "label": null,
                "list": [
                    "M4_NyO_24e_9.svg",
                    "M4_NyO_24e_10.svg"
                ]
            }
        ],
        "calculated": [
            {
                "name": "A1",
                "label": "{{function}}",
                "function": "\\frac{2}{3}"
            }
        ],
        "uniques": true
    },
    "algorithm": {
        "name": "calculateOperation",
        "params": {
            "method": "equivLiteral",
            "keyboard": "INTERMEDIATE"
        }
    }
}</v>
      </c>
      <c r="D322" s="184" t="str">
        <f t="shared" si="2"/>
        <v>#REF!</v>
      </c>
    </row>
    <row r="323" ht="15.75" customHeight="1">
      <c r="A323" s="184" t="str">
        <f>Seeds!AB260</f>
        <v>M4-NyO-24e-A-1</v>
      </c>
      <c r="B323" s="184" t="str">
        <f t="shared" si="78"/>
        <v>#REF!</v>
      </c>
      <c r="C323" s="184" t="str">
        <f>Seeds!AA260</f>
        <v>{"id":"M4-NyO-24e-A-1","stimulus":"&lt;p&gt;A figura a seguir representa porções que sobraram de uma lasanha. Expresse essa quantidade como uma fração.&lt;/p&gt;&lt;div style=\"display:flex; justify-content:center;\"&gt;&lt;img src=\"https://blueberry-assets.oneclick.es/M4_NyO_24e_11.svg\" width=\"300\"&gt;&lt;/img&gt;&lt;/div&gt;","template":"&lt;p&gt;Sobraram {{response}} da lasanha.&lt;/p&gt;","hint":"&lt;p&gt;O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pintadas.&lt;/p&gt;","seed":{"parameters":[],"calculated":[{"name":"A1","label":"{{function}}","function":"\\frac{3}{10}"}],"uniques":true},"algorithm":{"name":"calculateOperation","params":{"method":"equivLiteral","keyboard":"INTERMEDIATE"}}}</v>
      </c>
      <c r="D323" s="184" t="str">
        <f t="shared" si="2"/>
        <v>#REF!</v>
      </c>
    </row>
    <row r="324" ht="15.75" customHeight="1">
      <c r="A324" s="184" t="str">
        <f>Seeds!AB261</f>
        <v>M4-NyO-24e-A-2</v>
      </c>
      <c r="B324" s="184" t="str">
        <f t="shared" si="78"/>
        <v>#REF!</v>
      </c>
      <c r="C324" s="184" t="str">
        <f>Seeds!AA261</f>
        <v>{"id":"M4-NyO-24e-A-2","stimulus":"&lt;p&gt;Jorge pintou as seguintes pétalas de uma flor. Que fração representa as pétalas pintadas em relação ao total de pétalas?&lt;/p&gt;&lt;div style=\"display:flex; justify-content:center;\"&gt;&lt;img src=\"https://blueberry-assets.oneclick.es/M4_NyO_24e_12.svg\" width=\"300\"&gt;&lt;/img&gt;&lt;/div&gt;","template":"&lt;p&gt;A fração de pétalas pintadas é {{response}} do total.&lt;/p&gt;","hint":"&lt;p&gt;O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pintadas.&lt;/p&gt;","seed":{"parameters":[],"calculated":[{"name":"A1","label":"{{function}}","function":"\\frac{8}{12}"}],"uniques":true},"algorithm":{"name":"calculateOperation","params":{"method":"equivLiteral","keyboard":"INTERMEDIATE"}}}</v>
      </c>
      <c r="D324" s="184" t="str">
        <f t="shared" si="2"/>
        <v>#REF!</v>
      </c>
    </row>
    <row r="325" ht="15.75" customHeight="1">
      <c r="A325" s="184" t="str">
        <f>Seeds!AB262</f>
        <v>M4-NyO-24e-A-3</v>
      </c>
      <c r="B325" s="184" t="str">
        <f t="shared" si="78"/>
        <v>#REF!</v>
      </c>
      <c r="C325" s="184" t="str">
        <f>Seeds!AA262</f>
        <v>{"id":"M4-NyO-24e-A-3","stimulus":"&lt;p&gt;A figura a seguir representa os gomos de uma laranja que Renata ganhou da amiga dela na hora do recreio. Que fração da laranja Renata ganhou?&lt;/p&gt;&lt;div style=\"display:flex; justify-content:center;\"&gt;&lt;img src=\"https://blueberry-assets.oneclick.es/M4_NyO_24e_13.svg\" width=\"300\"&gt;&lt;/img&gt;&lt;/div&gt;","template":"&lt;p&gt;Renata ganhou {{response}} da laranja.&lt;/p&gt;","hint":"&lt;p&gt;O denominador representa o número de partes em que a figura está dividida e o numerador, as partes pintadas.&lt;p&gt;","feedback":"&lt;p&gt;O denominador representa o número de partes em que a figura está dividida e o numerador, as partes pintadas.&lt;/p&gt;","seed":{"parameters":[],"calculated":[{"name":"A1","label":"{{function}}","function":"\\frac{4}{10}"}],"uniques":true},"algorithm":{"name":"calculateOperation","params":{"method":"equivLiteral","keyboard":"INTERMEDIATE"}}}</v>
      </c>
      <c r="D325" s="184" t="str">
        <f t="shared" si="2"/>
        <v>#REF!</v>
      </c>
    </row>
    <row r="326" ht="15.75" customHeight="1">
      <c r="A326" s="184" t="str">
        <f>Seeds!AB263</f>
        <v>M4-NyO-24e-A-4</v>
      </c>
      <c r="B326" s="184" t="str">
        <f t="shared" si="78"/>
        <v>#REF!</v>
      </c>
      <c r="C326" s="184" t="str">
        <f>Seeds!AA263</f>
        <v>{"id":"M4-NyO-24e-A-4","stimulus":"&lt;p&gt;Um agricultor dividiu um pomar em partes iguais e plantou tomates conforme representa a figura. Que fração representa a área do pomar usada para plantar os tomates?&lt;/p&gt;&lt;div style=\"display:flex; justify-content:center;\"&gt;&lt;img src=\"https://blueberry-assets.oneclick.es/M4_NyO_24e_14.svg\" width=\"300\"&gt;&lt;/div&gt;","template":"&lt;p&gt;A área de tomates ocupa {{response}} do pomar.&lt;/p&gt;","feedback":"&lt;p&gt;O denominador representa o número de partes em que a figura está dividida e o numerador, as partes pintadas.&lt;/p&gt;","seed":{"parameters":[],"calculated":[{"name":"A1","label":"{{function}}","function":"\\frac{5}{8}"}],"uniques":false},"algorithm":{"name":"calculateOperation","params":{"method":"equivLiteral","keyboard":"INTERMEDIATE"}}}</v>
      </c>
      <c r="D326" s="184" t="str">
        <f t="shared" si="2"/>
        <v>#REF!</v>
      </c>
    </row>
    <row r="327" ht="15.75" customHeight="1">
      <c r="A327" s="184" t="str">
        <f>Seeds!AB264</f>
        <v>M4-NyO-24e-A-5</v>
      </c>
      <c r="B327" s="184" t="str">
        <f t="shared" si="78"/>
        <v>#REF!</v>
      </c>
      <c r="C327" s="184" t="str">
        <f>Seeds!AA264</f>
        <v>{"id":"M4-NyO-24e-A-5","stimulus":"&lt;p&gt;A figura abaixo representa uma caixa de queijos que Thomaz tem. Que fração de queijos ainda há na caixa?&lt;/p&gt;&lt;div style=\"display:flex; justify-content:center;\"&gt;&lt;img src=\"https://blueberry-assets.oneclick.es/M4_NyO_24e_15.svg\" width=\"300\"&gt;&lt;/div&gt;","template":"&lt;p&gt;Há na caixa {{response}} dos queijos.&lt;/p&gt;","feedback":"&lt;p&gt;O denominador representa o número de partes em que a figura está dividida e o numerador, as partes pintadas.&lt;/p&gt;","seed":{"parameters":[],"calculated":[{"name":"A1","label":"{{function}}","function":"\\frac{2}{5}"}],"uniques":false},"algorithm":{"name":"calculateOperation","params":{"method":"equivLiteral","keyboard":"INTERMEDIATE"}}}</v>
      </c>
      <c r="D327" s="184" t="str">
        <f t="shared" si="2"/>
        <v>#REF!</v>
      </c>
    </row>
    <row r="328" ht="15.75" customHeight="1">
      <c r="A328" s="184" t="str">
        <f>Seeds!AB265</f>
        <v>M4-NyO-25a-I-1</v>
      </c>
      <c r="B328" s="184" t="str">
        <f t="shared" si="78"/>
        <v>#REF!</v>
      </c>
      <c r="C328" s="184" t="str">
        <f>Seeds!AA265</f>
        <v>{"id":"M4-NyO-25a-I-1","stimulus":"&lt;p&gt;Arraste a fração correta para completar a comparação.&lt;/p&gt;","template":"&lt;div style=\"display:flex; justify-content:center;\"&gt;&lt;p&gt;&lt;span class=\"fr-math-v2 fr-draggable\" contenteditable=\"false\" data-original-math=\"\\(\\frac{{{T3}}}{{{T1}}}\\)\" draggable=\"true\"&gt;\\(\\frac{{{T3}}}{{{T1}}}\\)&lt;/span&gt; &lt;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&lt; &lt;span class=\"fr-math-v2 fr-draggable\" contenteditable=\"false\" data-original-math=\"\\(\\frac{{{T2}}}{{{T1}}}\\)\" draggable=\"true\"&gt;\\(\\frac{{{T2}}}{{{T1}}}\\)&lt;/span&gt; porque {{T3}} &lt; {{T2}}.&lt;/p&gt;","seed":{"parameters":[{"name":"Q1","label":null,"min":1,"max":6,"step":1},{"name":"Q2","label":null,"min":1,"max":6,"step":1},{"name":"Q3","label":null,"min":1,"max":6,"step":1},{"name":"Q4","label":null,"min":1,"max":6,"step":1}],"calculated":[{"name":"T1","label":"{{function}}","function":"{{Q1}}+{{Q2}}","temp":true},{"name":"T2","label":"{{function}}","function":"math.max({{Q1}}, {{Q2}}, {{Q3}})","temp":true},{"name":"T3","label":"{{function}}","function":"{{Q1}}+{{Q2}}+{{Q3}}-math.max({{Q1}}, {{Q2}}, {{Q3}})-math.min({{Q1}}, {{Q2}}, {{Q3}})","temp":true},{"name":"T4","label":"{{function}}","function":"math.min({{Q1}},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v>
      </c>
      <c r="D328" s="184" t="str">
        <f t="shared" si="2"/>
        <v>#REF!</v>
      </c>
    </row>
    <row r="329" ht="15.75" customHeight="1">
      <c r="A329" s="184" t="str">
        <f>Seeds!AB266</f>
        <v>M4-NyO-25a-I-2</v>
      </c>
      <c r="B329" s="184" t="str">
        <f t="shared" si="78"/>
        <v>#REF!</v>
      </c>
      <c r="C329" s="184" t="str">
        <f>Seeds!AA266</f>
        <v>{"id":"M4-NyO-25a-I-2","stimulus":"&lt;p&gt;Arraste a fração correta para completar a comparação.&lt;/p&gt;","template":"&lt;div style=\"display:flex; justify-content:center;\"&gt;&lt;p&gt;&lt;span class=\"fr-math-v2 fr-draggable\" contenteditable=\"false\" data-original-math=\"\\(\\frac{{{T3}}}{{{T1}}}\\)\" draggable=\"true\"&gt;\\(\\frac{{{T3}}}{{{T1}}}\\)&lt;/span&gt; &gt; {{response}}&lt;/p&gt;&lt;/div&gt;","hint":"&lt;p&gt;Como os denominadores são iguais, basta comparar os numeradores.&lt;/p&gt;","feedback":"&lt;p&gt;Como os denominadores são iguais, basta comparar os numeradores.&lt;/p&gt;&lt;p&gt;Neste caso,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Q1}}+{{Q2}}","temp":true},{"name":"T2","label":"{{function}}","function":"math.min({{Q1}}, {{Q2}}, {{Q3}})","temp":true},{"name":"T3","label":"{{function}}","function":"{{Q1}}+{{Q2}}+{{Q3}}-math.max({{Q1}}, {{Q2}}, {{Q3}})-math.min({{Q1}}, {{Q2}}, {{Q3}})","temp":true},{"name":"T4","label":"{{function}}","function":"math.max({{Q1}}, {{Q2}}, {{Q3}})","temp":true},{"name":"A1","label":"&lt;span class=\"fr-math-v2 fr-draggable\" contenteditable=\"false\" data-original-math=\"\\(\\frac{{{T2}}}{{{T1}}}\\)\" draggable=\"true\"&gt;\\(\\frac{{{T2}}}{{{T1}}}\\)&lt;/span&gt;"},{"name":"A2","label":"&lt;span class=\"fr-math-v2 fr-draggable\" contenteditable=\"false\" data-original-math=\"\\(\\frac{{{T3}}}{{{T1}}}\\)\" draggable=\"true\"&gt;\\(\\frac{{{T3}}}{{{T1}}}\\)&lt;/span&gt;","incorrect":true},{"name":"A3","label":"&lt;span class=\"fr-math-v2 fr-draggable\" contenteditable=\"false\" data-original-math=\"\\(\\frac{{{T4}}}{{{T1}}}\\)\" draggable=\"true\"&gt;\\(\\frac{{{T4}}}{{{T1}}}\\)&lt;/span&gt;","incorrect":true}],"uniques":true},"algorithm":{"name":"calculateOperation","template":"Cloze with drag &amp; drop","params":{"keyboard":"INTERMEDIATE"}}}</v>
      </c>
      <c r="D329" s="184" t="str">
        <f t="shared" si="2"/>
        <v>#REF!</v>
      </c>
    </row>
    <row r="330" ht="15.75" customHeight="1">
      <c r="A330" s="184" t="str">
        <f>Seeds!AB267</f>
        <v>M4-NyO-25a-E-1</v>
      </c>
      <c r="B330" s="184" t="str">
        <f t="shared" si="78"/>
        <v>#REF!</v>
      </c>
      <c r="C330" s="184" t="str">
        <f>Seeds!AA267</f>
        <v>{"id":"M4-NyO-25a-E-1","stimulus":"&lt;p&gt;Arraste e ordene as seguintes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2}}, {{Q3}}, {{Q4}})+{{Q1}}","temp":true},{"name":"T2","label":"{{function}}","function":"math.min({{Q2}}, {{Q3}}, {{Q4}})","temp":true},{"name":"T3","label":"{{function}}","function":"math.max({{Q2}},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D330" s="184" t="str">
        <f t="shared" si="2"/>
        <v>#REF!</v>
      </c>
    </row>
    <row r="331" ht="15.75" customHeight="1">
      <c r="A331" s="184" t="str">
        <f>Seeds!AB268</f>
        <v>M4-NyO-25a-E-2</v>
      </c>
      <c r="B331" s="184" t="str">
        <f t="shared" si="78"/>
        <v>#REF!</v>
      </c>
      <c r="C331" s="184" t="str">
        <f>Seeds!AA268</f>
        <v>{"id":"M4-NyO-25a-E-2","stimulus":"&lt;p&gt;Arraste e ordene as seguintes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&gt; &lt;span class=\"fr-math-v2 fr-draggable\" contenteditable=\"false\" data-original-math=\"\\(\\frac{{{T3}}}{{{T1}}}\\)\" draggable=\"true\"&gt;\\(\\frac{{{T3}}}{{{T1}}}\\)&lt;/span&gt; porque {{T2}} &gt; {{T3}}.&lt;/p&gt;","seed":{"parameters":[{"name":"Q1","label":null,"min":1,"max":6,"step":1},{"name":"Q2","label":null,"min":1,"max":6,"step":1},{"name":"Q3","label":null,"min":1,"max":6,"step":1},{"name":"Q4","label":null,"min":1,"max":6,"step":1}],"calculated":[{"name":"T1","label":"{{function}}","function":"math.max({{Q2}}, {{Q3}}, {{Q4}})+{{Q1}}","temp":true},{"name":"T2","label":"{{function}}","function":"math.max({{Q2}}, {{Q3}}, {{Q4}})","temp":true},{"name":"T3","label":"{{function}}","function":"math.min({{Q2}}, {{Q3}}, {{Q4}})","temp":true},{"name":"T4","label":"{{function}}","function":"{{Q2}}+{{Q3}}+{{Q4}}-math.min({{Q2}}, {{Q3}}, {{Q4}})-math.max({{Q2}}, {{Q3}}, {{Q4}})","temp":true},{"name":"A1","label":"&lt;span class=\"fr-math-v2 fr-draggable\" contenteditable=\"false\" data-original-math=\"\\(\\frac{{{T2}}}{{{T1}}}\\)\"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D331" s="184" t="str">
        <f t="shared" si="2"/>
        <v>#REF!</v>
      </c>
    </row>
    <row r="332" ht="15.75" customHeight="1">
      <c r="A332" s="184" t="str">
        <f>Seeds!AB269</f>
        <v>M4-NyO-25a-A-1</v>
      </c>
      <c r="B332" s="184" t="str">
        <f t="shared" si="78"/>
        <v>#REF!</v>
      </c>
      <c r="C332" s="184" t="str">
        <f>Seeds!AA269</f>
        <v>{"id":"M4-NyO-25a-A-1","stimulus":"&lt;p&gt;Mário, Luís e Margarida dormiram enquanto estavam assistindo a um filme. Mário dormiu após ter passado &lt;span class=\"fr-math-v2 fr-draggable\" contenteditable=\"false\" data-original-math=\"\\(\\frac{{{Q1}}}{{{T1}}}\\)\" draggable=\"true\"&gt;\\(\\frac{{{Q1}}}{{{T1}}}\\)&lt;/span&gt; do filme, ao passo que Luís e Margarida dormiram após &lt;span class=\"fr-math-v2 fr-draggable\" contenteditable=\"false\" data-original-math=\"\\(\\frac{{{Q2}}}{{{T1}}}\\)\" draggable=\"true\"&gt;\\(\\frac{{{Q2}}}{{{T1}}}\\)&lt;/span&gt; e &lt;span class=\"fr-math-v2 fr-draggable\" contenteditable=\"false\" data-original-math=\"\\(\\frac{{{Q3}}}{{{T1}}}\\)\" draggable=\"true\"&gt;\\(\\frac{{{Q3}}}{{{T1}}}\\)&lt;/span&gt;, respectivamente. Arraste e ordene 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D332" s="184" t="str">
        <f t="shared" si="2"/>
        <v>#REF!</v>
      </c>
    </row>
    <row r="333" ht="15.75" customHeight="1">
      <c r="A333" s="184" t="str">
        <f>Seeds!AB270</f>
        <v>M4-NyO-25a-A-2</v>
      </c>
      <c r="B333" s="184" t="str">
        <f t="shared" si="78"/>
        <v>#REF!</v>
      </c>
      <c r="C333" s="184" t="str">
        <f>Seeds!AA270</f>
        <v>{"id":"M4-NyO-25a-A-2","stimulus":"&lt;p&gt;No início do dia, um feirante tinha a mesma quantidade de frutas de todos os tipos. No entanto, ao final do dia, ele havia vendido &lt;span class=\"fr-math-v2 fr-draggable\" contenteditable=\"false\" data-original-math=\"\\(\\frac{{{Q1}}}{{{T1}}}\\)\" draggable=\"true\"&gt;\\(\\frac{{{Q1}}}{{{T1}}}\\)&lt;/span&gt; dos abacaxis, &lt;span class=\"fr-math-v2 fr-draggable\" contenteditable=\"false\" data-original-math=\"\\(\\frac{{{Q2}}}{{{T1}}}\\)\" draggable=\"true\"&gt;\\(\\frac{{{Q2}}}{{{T1}}}\\)&lt;/span&gt; das pêssegos e &lt;span class=\"fr-math-v2 fr-draggable\" contenteditable=\"false\" data-original-math=\"\\(\\frac{{{Q3}}}{{{T1}}}\\)\" draggable=\"true\"&gt;\\(\\frac{{{Q3}}}{{{T1}}}\\)&lt;/span&gt; das melancias. Arraste e ordene essas frações da maior para a menor.&lt;/p&gt;","template":"&lt;p style=\"text-align:center;\"&gt;{{response}} &gt; {{response}} &gt; {{response}}&lt;/p&gt;","hint":"&lt;p&gt;Como os denominadores são iguais, basta comparar os numeradores.&lt;/p&gt;","feedback":"&lt;p&gt;Como os denominadores são iguais, basta comparar os numeradores.&lt;/p&gt;&lt;p&gt;Por exemplo, &lt;span class=\"fr-math-v2 fr-draggable\" contenteditable=\"false\" data-original-math=\"\\(\\frac{{{T3}}}{{{T1}}}\\)\" draggable=\"true\"&gt;\\(\\frac{{{T3}}}{{{T1}}}\\)&lt;/span&gt; &gt; &lt;span class=\"fr-math-v2 fr-draggable\" contenteditable=\"false\" data-original-math=\"\\(\\frac{{{T2}}}{{{T1}}}\\)\" draggable=\"true\"&gt;\\(\\frac{{{T2}}}{{{T1}}}\\)&lt;/span&gt; porque {{T3}} &gt; {{T2}}.&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data-original-math=\"\\(\\frac{{{T3}}}{{{T1}}}\\)\" draggable=\"true\"&gt;\\(\\frac{{{T3}}}{{{T1}}}\\)&lt;/span&gt;","function":"{{T3}}"},{"name":"A2","label":"&lt;span class=\"fr-math-v2 fr-draggable\" contenteditable=\"false\" data-original-math=\"\\(\\frac{{{T4}}}{{{T1}}}\\)\" draggable=\"true\"&gt;\\(\\frac{{{T4}}}{{{T1}}}\\)&lt;/span&gt;","function":"{{T4}}"},{"name":"A3","label":"&lt;span class=\"fr-math-v2 fr-draggable\" contenteditable=\"false\" data-original-math=\"\\(\\frac{{{T2}}}{{{T1}}}\\)\" draggable=\"true\"&gt;\\(\\frac{{{T2}}}{{{T1}}}\\)&lt;/span&gt;","function":"{{T2}}"}],"uniques":true},"algorithm":{"name":"calculateOperation","template":"Cloze with drag &amp; drop","params":{"keyboard":"INTERMEDIATE"}}}</v>
      </c>
      <c r="D333" s="184" t="str">
        <f t="shared" si="2"/>
        <v>#REF!</v>
      </c>
    </row>
    <row r="334" ht="15.75" customHeight="1">
      <c r="A334" s="184" t="str">
        <f>Seeds!AB271</f>
        <v>M4-NyO-25a-A-3</v>
      </c>
      <c r="B334" s="184" t="str">
        <f t="shared" si="78"/>
        <v>#REF!</v>
      </c>
      <c r="C334" s="184" t="str">
        <f>Seeds!AA271</f>
        <v>{"id":"M4-NyO-25a-A-3","stimulus":"&lt;p&gt;Em uma banda, Érica, Bruno e Carla estão aprendendo a tocar uma música. Érica já consegue tocar &lt;span class=\"fr-math-v2 fr-draggable\" contenteditable=\"false\" data-original-math=\"\\(\\frac{{{Q1}}}{{{T1}}}\\)\" draggable=\"true\"&gt;\\(\\frac{{{Q1}}}{{{T1}}}\\)&lt;/span&gt; da música, enquanto Bruna e Carla conseguem &lt;span class=\"fr-math-v2 fr-draggable\" contenteditable=\"false\" data-original-math=\"\\(\\frac{{{Q2}}}{{{T1}}}\\)\" draggable=\"true\"&gt;\\(\\frac{{{Q2}}}{{{T1}}}\\)&lt;/span&gt; e &lt;span class=\"fr-math-v2 fr-draggable\" contenteditable=\"false\" data-original-math=\"\\(\\frac{{{Q3}}}{{{T1}}}\\)\" draggable=\"true\"&gt;\\(\\frac{{{Q3}}}{{{T1}}}\\)&lt;/span&gt;, respectivamente. Arraste e ordene essas frações da menor para a maior.&lt;/p&gt;","template":"&lt;p style=\"text-align:center;\"&gt;{{response}} &lt; {{response}} &lt; {{response}}&lt;/p&gt;","hint":"&lt;p&gt;Como os denominadores são iguais, basta comparar os numeradores.&lt;/p&gt;","feedback":"&lt;p&gt;Como os denominadores são iguais, basta comparar os numeradores.&lt;/p&gt;&lt;p&gt;Por exemplo, &lt;span class=\"fr-math-v2 fr-draggable\" contenteditable=\"false\" data-original-math=\"\\(\\frac{{{T2}}}{{{T1}}}\\)\" draggable=\"true\"&gt;\\(\\frac{{{T2}}}{{{T1}}}\\)&lt;/span&gt; &lt; &lt;span class=\"fr-math-v2 fr-draggable\" contenteditable=\"false\" data-original-math=\"\\(\\frac{{{T3}}}{{{T1}}}\\)\" draggable=\"true\"&gt;\\(\\frac{{{T3}}}{{{T1}}}\\)&lt;/span&gt; porque {{T2}} &lt; {{T3}}.&lt;/p&gt;","seed":{"parameters":[{"name":"Q1","label":null,"min":1,"max":6,"step":1},{"name":"Q2","label":null,"min":1,"max":6,"step":1},{"name":"Q3","label":null,"min":1,"max":6,"step":1},{"name":"Q4","label":null,"min":1,"max":6,"step":1}],"calculated":[{"name":"T1","label":"{{function}}","function":"math.max({{Q1}}, {{Q2}}, {{Q3}})+{{Q4}}","temp":true},{"name":"T2","label":"{{function}}","function":"math.min({{Q1}}, {{Q2}}, {{Q3}})","temp":true},{"name":"T3","label":"{{function}}","function":"math.max({{Q1}}, {{Q2}}, {{Q3}})","temp":true},{"name":"T4","label":"{{function}}","function":"{{Q1}}+{{Q2}}+{{Q3}}-math.min({{Q1}}, {{Q2}}, {{Q3}})-math.max({{Q1}}, {{Q2}}, {{Q3}})","temp":true},{"name":"A1","label":"&lt;span class=\"fr-math-v2 fr-draggable\" contenteditable=\"false\" data-original-math=\"\\(\\frac{({{T2}}, {{Q2}}, {{Q3}})}{{{T1}}}\\)\" draggable=\"true\"&gt;\\(\\frac{{{T2}}}{{{T1}}}\\)&lt;/span&gt;","function":"{{T2}}"},{"name":"A2","label":"&lt;span class=\"fr-math-v2 fr-draggable\" contenteditable=\"false\" data-original-math=\"\\(\\frac{{{T4}}}{{{T1}}}\\)\" draggable=\"true\"&gt;\\(\\frac{{{T4}}}{{{T1}}}\\)&lt;/span&gt;","function":"{{T4}}"},{"name":"A3","label":"&lt;span class=\"fr-math-v2 fr-draggable\" contenteditable=\"false\" data-original-math=\"\\(\\frac{{{T3}}}{{{T1}}}\\)\" draggable=\"true\"&gt;\\(\\frac{{{T3}}}{{{T1}}}\\)&lt;/span&gt;","function":"{{T3}}"}],"uniques":true},"algorithm":{"name":"calculateOperation","template":"Cloze with drag &amp; drop","params":{"keyboard":"INTERMEDIATE"}}}</v>
      </c>
      <c r="D334" s="184" t="str">
        <f t="shared" si="2"/>
        <v>#REF!</v>
      </c>
    </row>
    <row r="335" ht="15.75" customHeight="1">
      <c r="A335" s="184" t="str">
        <f t="shared" ref="A335:C335" si="79">#REF!</f>
        <v>#REF!</v>
      </c>
      <c r="B335" s="184" t="str">
        <f t="shared" si="79"/>
        <v>#REF!</v>
      </c>
      <c r="C335" s="184" t="str">
        <f t="shared" si="79"/>
        <v>#REF!</v>
      </c>
      <c r="D335" s="184" t="str">
        <f t="shared" si="2"/>
        <v>#REF!</v>
      </c>
    </row>
    <row r="336" ht="15.75" customHeight="1">
      <c r="A336" s="184" t="str">
        <f t="shared" ref="A336:C336" si="80">#REF!</f>
        <v>#REF!</v>
      </c>
      <c r="B336" s="184" t="str">
        <f t="shared" si="80"/>
        <v>#REF!</v>
      </c>
      <c r="C336" s="184" t="str">
        <f t="shared" si="80"/>
        <v>#REF!</v>
      </c>
      <c r="D336" s="184" t="str">
        <f t="shared" si="2"/>
        <v>#REF!</v>
      </c>
    </row>
    <row r="337" ht="15.75" customHeight="1">
      <c r="A337" s="184" t="str">
        <f t="shared" ref="A337:C337" si="81">#REF!</f>
        <v>#REF!</v>
      </c>
      <c r="B337" s="184" t="str">
        <f t="shared" si="81"/>
        <v>#REF!</v>
      </c>
      <c r="C337" s="184" t="str">
        <f t="shared" si="81"/>
        <v>#REF!</v>
      </c>
      <c r="D337" s="184" t="str">
        <f t="shared" si="2"/>
        <v>#REF!</v>
      </c>
    </row>
    <row r="338" ht="15.75" customHeight="1">
      <c r="A338" s="184" t="str">
        <f t="shared" ref="A338:C338" si="82">#REF!</f>
        <v>#REF!</v>
      </c>
      <c r="B338" s="184" t="str">
        <f t="shared" si="82"/>
        <v>#REF!</v>
      </c>
      <c r="C338" s="184" t="str">
        <f t="shared" si="82"/>
        <v>#REF!</v>
      </c>
      <c r="D338" s="184" t="str">
        <f t="shared" si="2"/>
        <v>#REF!</v>
      </c>
    </row>
    <row r="339" ht="15.75" customHeight="1">
      <c r="A339" s="184" t="str">
        <f t="shared" ref="A339:C339" si="83">#REF!</f>
        <v>#REF!</v>
      </c>
      <c r="B339" s="184" t="str">
        <f t="shared" si="83"/>
        <v>#REF!</v>
      </c>
      <c r="C339" s="184" t="str">
        <f t="shared" si="83"/>
        <v>#REF!</v>
      </c>
      <c r="D339" s="184" t="str">
        <f t="shared" si="2"/>
        <v>#REF!</v>
      </c>
    </row>
    <row r="340" ht="15.75" customHeight="1">
      <c r="A340" s="184" t="str">
        <f t="shared" ref="A340:C340" si="84">#REF!</f>
        <v>#REF!</v>
      </c>
      <c r="B340" s="184" t="str">
        <f t="shared" si="84"/>
        <v>#REF!</v>
      </c>
      <c r="C340" s="184" t="str">
        <f t="shared" si="84"/>
        <v>#REF!</v>
      </c>
      <c r="D340" s="184" t="str">
        <f t="shared" si="2"/>
        <v>#REF!</v>
      </c>
    </row>
    <row r="341" ht="15.75" customHeight="1">
      <c r="A341" s="184" t="str">
        <f t="shared" ref="A341:C341" si="85">#REF!</f>
        <v>#REF!</v>
      </c>
      <c r="B341" s="184" t="str">
        <f t="shared" si="85"/>
        <v>#REF!</v>
      </c>
      <c r="C341" s="184" t="str">
        <f t="shared" si="85"/>
        <v>#REF!</v>
      </c>
      <c r="D341" s="184" t="str">
        <f t="shared" si="2"/>
        <v>#REF!</v>
      </c>
    </row>
    <row r="342" ht="15.75" customHeight="1">
      <c r="A342" s="184" t="str">
        <f t="shared" ref="A342:C342" si="86">#REF!</f>
        <v>#REF!</v>
      </c>
      <c r="B342" s="184" t="str">
        <f t="shared" si="86"/>
        <v>#REF!</v>
      </c>
      <c r="C342" s="184" t="str">
        <f t="shared" si="86"/>
        <v>#REF!</v>
      </c>
      <c r="D342" s="184" t="str">
        <f t="shared" si="2"/>
        <v>#REF!</v>
      </c>
    </row>
    <row r="343" ht="15.75" customHeight="1">
      <c r="A343" s="184" t="str">
        <f t="shared" ref="A343:C343" si="87">#REF!</f>
        <v>#REF!</v>
      </c>
      <c r="B343" s="184" t="str">
        <f t="shared" si="87"/>
        <v>#REF!</v>
      </c>
      <c r="C343" s="184" t="str">
        <f t="shared" si="87"/>
        <v>#REF!</v>
      </c>
      <c r="D343" s="184" t="str">
        <f t="shared" si="2"/>
        <v>#REF!</v>
      </c>
    </row>
    <row r="344" ht="15.75" customHeight="1">
      <c r="A344" s="184" t="str">
        <f t="shared" ref="A344:C344" si="88">#REF!</f>
        <v>#REF!</v>
      </c>
      <c r="B344" s="184" t="str">
        <f t="shared" si="88"/>
        <v>#REF!</v>
      </c>
      <c r="C344" s="184" t="str">
        <f t="shared" si="88"/>
        <v>#REF!</v>
      </c>
      <c r="D344" s="184" t="str">
        <f t="shared" si="2"/>
        <v>#REF!</v>
      </c>
    </row>
    <row r="345" ht="15.75" customHeight="1">
      <c r="A345" s="184" t="str">
        <f t="shared" ref="A345:C345" si="89">#REF!</f>
        <v>#REF!</v>
      </c>
      <c r="B345" s="184" t="str">
        <f t="shared" si="89"/>
        <v>#REF!</v>
      </c>
      <c r="C345" s="184" t="str">
        <f t="shared" si="89"/>
        <v>#REF!</v>
      </c>
      <c r="D345" s="184" t="str">
        <f t="shared" si="2"/>
        <v>#REF!</v>
      </c>
    </row>
    <row r="346" ht="15.75" customHeight="1">
      <c r="A346" s="184" t="str">
        <f t="shared" ref="A346:C346" si="90">#REF!</f>
        <v>#REF!</v>
      </c>
      <c r="B346" s="184" t="str">
        <f t="shared" si="90"/>
        <v>#REF!</v>
      </c>
      <c r="C346" s="184" t="str">
        <f t="shared" si="90"/>
        <v>#REF!</v>
      </c>
      <c r="D346" s="184" t="str">
        <f t="shared" si="2"/>
        <v>#REF!</v>
      </c>
    </row>
    <row r="347" ht="15.75" customHeight="1">
      <c r="A347" s="184" t="str">
        <f t="shared" ref="A347:C347" si="91">#REF!</f>
        <v>#REF!</v>
      </c>
      <c r="B347" s="184" t="str">
        <f t="shared" si="91"/>
        <v>#REF!</v>
      </c>
      <c r="C347" s="184" t="str">
        <f t="shared" si="91"/>
        <v>#REF!</v>
      </c>
      <c r="D347" s="184" t="str">
        <f t="shared" si="2"/>
        <v>#REF!</v>
      </c>
    </row>
    <row r="348" ht="15.75" customHeight="1">
      <c r="A348" s="184" t="str">
        <f t="shared" ref="A348:C348" si="92">#REF!</f>
        <v>#REF!</v>
      </c>
      <c r="B348" s="184" t="str">
        <f t="shared" si="92"/>
        <v>#REF!</v>
      </c>
      <c r="C348" s="184" t="str">
        <f t="shared" si="92"/>
        <v>#REF!</v>
      </c>
      <c r="D348" s="184" t="str">
        <f t="shared" si="2"/>
        <v>#REF!</v>
      </c>
    </row>
    <row r="349" ht="15.75" customHeight="1">
      <c r="A349" s="184" t="str">
        <f t="shared" ref="A349:C349" si="93">#REF!</f>
        <v>#REF!</v>
      </c>
      <c r="B349" s="184" t="str">
        <f t="shared" si="93"/>
        <v>#REF!</v>
      </c>
      <c r="C349" s="184" t="str">
        <f t="shared" si="93"/>
        <v>#REF!</v>
      </c>
      <c r="D349" s="184" t="str">
        <f t="shared" si="2"/>
        <v>#REF!</v>
      </c>
    </row>
    <row r="350" ht="15.75" customHeight="1">
      <c r="A350" s="184" t="str">
        <f t="shared" ref="A350:C350" si="94">#REF!</f>
        <v>#REF!</v>
      </c>
      <c r="B350" s="184" t="str">
        <f t="shared" si="94"/>
        <v>#REF!</v>
      </c>
      <c r="C350" s="184" t="str">
        <f t="shared" si="94"/>
        <v>#REF!</v>
      </c>
      <c r="D350" s="184" t="str">
        <f t="shared" si="2"/>
        <v>#REF!</v>
      </c>
    </row>
    <row r="351" ht="15.75" customHeight="1">
      <c r="A351" s="184" t="str">
        <f t="shared" ref="A351:C351" si="95">#REF!</f>
        <v>#REF!</v>
      </c>
      <c r="B351" s="184" t="str">
        <f t="shared" si="95"/>
        <v>#REF!</v>
      </c>
      <c r="C351" s="184" t="str">
        <f t="shared" si="95"/>
        <v>#REF!</v>
      </c>
      <c r="D351" s="184" t="str">
        <f t="shared" si="2"/>
        <v>#REF!</v>
      </c>
    </row>
    <row r="352" ht="15.75" customHeight="1">
      <c r="A352" s="184" t="str">
        <f t="shared" ref="A352:C352" si="96">#REF!</f>
        <v>#REF!</v>
      </c>
      <c r="B352" s="184" t="str">
        <f t="shared" si="96"/>
        <v>#REF!</v>
      </c>
      <c r="C352" s="184" t="str">
        <f t="shared" si="96"/>
        <v>#REF!</v>
      </c>
      <c r="D352" s="184" t="str">
        <f t="shared" si="2"/>
        <v>#REF!</v>
      </c>
    </row>
    <row r="353" ht="15.75" customHeight="1">
      <c r="A353" s="184" t="str">
        <f t="shared" ref="A353:C353" si="97">#REF!</f>
        <v>#REF!</v>
      </c>
      <c r="B353" s="184" t="str">
        <f t="shared" si="97"/>
        <v>#REF!</v>
      </c>
      <c r="C353" s="184" t="str">
        <f t="shared" si="97"/>
        <v>#REF!</v>
      </c>
      <c r="D353" s="184" t="str">
        <f t="shared" si="2"/>
        <v>#REF!</v>
      </c>
    </row>
    <row r="354" ht="15.75" customHeight="1">
      <c r="A354" s="184" t="str">
        <f t="shared" ref="A354:C354" si="98">#REF!</f>
        <v>#REF!</v>
      </c>
      <c r="B354" s="184" t="str">
        <f t="shared" si="98"/>
        <v>#REF!</v>
      </c>
      <c r="C354" s="184" t="str">
        <f t="shared" si="98"/>
        <v>#REF!</v>
      </c>
      <c r="D354" s="184" t="str">
        <f t="shared" si="2"/>
        <v>#REF!</v>
      </c>
    </row>
    <row r="355" ht="15.75" customHeight="1">
      <c r="A355" s="184" t="str">
        <f t="shared" ref="A355:C355" si="99">#REF!</f>
        <v>#REF!</v>
      </c>
      <c r="B355" s="184" t="str">
        <f t="shared" si="99"/>
        <v>#REF!</v>
      </c>
      <c r="C355" s="184" t="str">
        <f t="shared" si="99"/>
        <v>#REF!</v>
      </c>
      <c r="D355" s="184" t="str">
        <f t="shared" si="2"/>
        <v>#REF!</v>
      </c>
    </row>
    <row r="356" ht="15.75" customHeight="1">
      <c r="A356" s="184" t="str">
        <f t="shared" ref="A356:C356" si="100">#REF!</f>
        <v>#REF!</v>
      </c>
      <c r="B356" s="184" t="str">
        <f t="shared" si="100"/>
        <v>#REF!</v>
      </c>
      <c r="C356" s="184" t="str">
        <f t="shared" si="100"/>
        <v>#REF!</v>
      </c>
      <c r="D356" s="184" t="str">
        <f t="shared" si="2"/>
        <v>#REF!</v>
      </c>
    </row>
    <row r="357" ht="15.75" customHeight="1">
      <c r="A357" s="184" t="str">
        <f t="shared" ref="A357:C357" si="101">#REF!</f>
        <v>#REF!</v>
      </c>
      <c r="B357" s="184" t="str">
        <f t="shared" si="101"/>
        <v>#REF!</v>
      </c>
      <c r="C357" s="184" t="str">
        <f t="shared" si="101"/>
        <v>#REF!</v>
      </c>
      <c r="D357" s="184" t="str">
        <f t="shared" si="2"/>
        <v>#REF!</v>
      </c>
    </row>
    <row r="358" ht="15.75" customHeight="1">
      <c r="A358" s="184" t="str">
        <f t="shared" ref="A358:C358" si="102">#REF!</f>
        <v>#REF!</v>
      </c>
      <c r="B358" s="184" t="str">
        <f t="shared" si="102"/>
        <v>#REF!</v>
      </c>
      <c r="C358" s="184" t="str">
        <f t="shared" si="102"/>
        <v>#REF!</v>
      </c>
      <c r="D358" s="184" t="str">
        <f t="shared" si="2"/>
        <v>#REF!</v>
      </c>
    </row>
    <row r="359" ht="15.75" customHeight="1">
      <c r="A359" s="184" t="str">
        <f t="shared" ref="A359:C359" si="103">#REF!</f>
        <v>#REF!</v>
      </c>
      <c r="B359" s="184" t="str">
        <f t="shared" si="103"/>
        <v>#REF!</v>
      </c>
      <c r="C359" s="184" t="str">
        <f t="shared" si="103"/>
        <v>#REF!</v>
      </c>
      <c r="D359" s="184" t="str">
        <f t="shared" si="2"/>
        <v>#REF!</v>
      </c>
    </row>
    <row r="360" ht="15.75" customHeight="1">
      <c r="A360" s="184" t="str">
        <f t="shared" ref="A360:C360" si="104">#REF!</f>
        <v>#REF!</v>
      </c>
      <c r="B360" s="184" t="str">
        <f t="shared" si="104"/>
        <v>#REF!</v>
      </c>
      <c r="C360" s="184" t="str">
        <f t="shared" si="104"/>
        <v>#REF!</v>
      </c>
      <c r="D360" s="184" t="str">
        <f t="shared" si="2"/>
        <v>#REF!</v>
      </c>
    </row>
    <row r="361" ht="15.75" customHeight="1">
      <c r="A361" s="184" t="str">
        <f t="shared" ref="A361:C361" si="105">#REF!</f>
        <v>#REF!</v>
      </c>
      <c r="B361" s="184" t="str">
        <f t="shared" si="105"/>
        <v>#REF!</v>
      </c>
      <c r="C361" s="184" t="str">
        <f t="shared" si="105"/>
        <v>#REF!</v>
      </c>
      <c r="D361" s="184" t="str">
        <f t="shared" si="2"/>
        <v>#REF!</v>
      </c>
    </row>
    <row r="362" ht="15.75" customHeight="1">
      <c r="A362" s="184" t="str">
        <f t="shared" ref="A362:C362" si="106">#REF!</f>
        <v>#REF!</v>
      </c>
      <c r="B362" s="184" t="str">
        <f t="shared" si="106"/>
        <v>#REF!</v>
      </c>
      <c r="C362" s="184" t="str">
        <f t="shared" si="106"/>
        <v>#REF!</v>
      </c>
      <c r="D362" s="184" t="str">
        <f t="shared" si="2"/>
        <v>#REF!</v>
      </c>
    </row>
    <row r="363" ht="15.75" customHeight="1">
      <c r="A363" s="184" t="str">
        <f t="shared" ref="A363:C363" si="107">#REF!</f>
        <v>#REF!</v>
      </c>
      <c r="B363" s="184" t="str">
        <f t="shared" si="107"/>
        <v>#REF!</v>
      </c>
      <c r="C363" s="184" t="str">
        <f t="shared" si="107"/>
        <v>#REF!</v>
      </c>
      <c r="D363" s="184" t="str">
        <f t="shared" si="2"/>
        <v>#REF!</v>
      </c>
    </row>
    <row r="364" ht="15.75" customHeight="1">
      <c r="A364" s="184" t="str">
        <f t="shared" ref="A364:C364" si="108">#REF!</f>
        <v>#REF!</v>
      </c>
      <c r="B364" s="184" t="str">
        <f t="shared" si="108"/>
        <v>#REF!</v>
      </c>
      <c r="C364" s="184" t="str">
        <f t="shared" si="108"/>
        <v>#REF!</v>
      </c>
      <c r="D364" s="184" t="str">
        <f t="shared" si="2"/>
        <v>#REF!</v>
      </c>
    </row>
    <row r="365" ht="15.75" customHeight="1">
      <c r="A365" s="184" t="str">
        <f t="shared" ref="A365:C365" si="109">#REF!</f>
        <v>#REF!</v>
      </c>
      <c r="B365" s="184" t="str">
        <f t="shared" si="109"/>
        <v>#REF!</v>
      </c>
      <c r="C365" s="184" t="str">
        <f t="shared" si="109"/>
        <v>#REF!</v>
      </c>
      <c r="D365" s="184" t="str">
        <f t="shared" si="2"/>
        <v>#REF!</v>
      </c>
    </row>
    <row r="366" ht="15.75" customHeight="1">
      <c r="A366" s="184" t="str">
        <f t="shared" ref="A366:C366" si="110">#REF!</f>
        <v>#REF!</v>
      </c>
      <c r="B366" s="184" t="str">
        <f t="shared" si="110"/>
        <v>#REF!</v>
      </c>
      <c r="C366" s="184" t="str">
        <f t="shared" si="110"/>
        <v>#REF!</v>
      </c>
      <c r="D366" s="184" t="str">
        <f t="shared" si="2"/>
        <v>#REF!</v>
      </c>
    </row>
    <row r="367" ht="15.75" customHeight="1">
      <c r="A367" s="184" t="str">
        <f t="shared" ref="A367:C367" si="111">#REF!</f>
        <v>#REF!</v>
      </c>
      <c r="B367" s="184" t="str">
        <f t="shared" si="111"/>
        <v>#REF!</v>
      </c>
      <c r="C367" s="184" t="str">
        <f t="shared" si="111"/>
        <v>#REF!</v>
      </c>
      <c r="D367" s="184" t="str">
        <f t="shared" si="2"/>
        <v>#REF!</v>
      </c>
    </row>
    <row r="368" ht="15.75" customHeight="1">
      <c r="A368" s="184" t="str">
        <f t="shared" ref="A368:C368" si="112">#REF!</f>
        <v>#REF!</v>
      </c>
      <c r="B368" s="184" t="str">
        <f t="shared" si="112"/>
        <v>#REF!</v>
      </c>
      <c r="C368" s="184" t="str">
        <f t="shared" si="112"/>
        <v>#REF!</v>
      </c>
      <c r="D368" s="184" t="str">
        <f t="shared" si="2"/>
        <v>#REF!</v>
      </c>
    </row>
    <row r="369" ht="15.75" customHeight="1">
      <c r="A369" s="184" t="str">
        <f>Seeds!AB272</f>
        <v>M4-NyO-27a-I-1</v>
      </c>
      <c r="B369" s="184" t="str">
        <f t="shared" ref="B369:B373" si="113">#REF!</f>
        <v>#REF!</v>
      </c>
      <c r="C369" s="184" t="str">
        <f>Seeds!AA272</f>
        <v>{"id":"M4-NyO-27a-I-1","stimulus":"&lt;p&gt;Escolha a resposta correta.&lt;/p&gt;","template":"&lt;p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1,"max":9,"step":1},{"name":"Q4","label":null,"min":1,"max":6,"step":1},{"name":"Q5","label":null,"min":1,"max":6,"step":1}],"calculated":[{"name":"T1","label":"{{function}}","function":"({{Q1}}+{{Q2}})*{{Q3}}","temp":true},{"name":"T2","label":"{{function}}","function":"{{Q1}}+{{Q2}}","temp":true},{"name":"A1","label":"{{function}}","function":"{{Q1}}*{{Q3}}","group":1},{"name":"A2","label":"{{function}}","function":"{{Q4}}*{{Q3}}","group":1,"incorrect":true},{"name":"A3","label":"{{function}}","function":"{{Q5}}*{{Q3}}","group":1,"incorrect":true}],"uniques":true},"algorithm":{"name":"groupResponses","template":"Cloze with drop down"}}</v>
      </c>
      <c r="D369" s="184" t="str">
        <f t="shared" si="2"/>
        <v>#REF!</v>
      </c>
    </row>
    <row r="370" ht="15.75" customHeight="1">
      <c r="A370" s="184" t="str">
        <f>Seeds!AB273</f>
        <v>M4-NyO-27a-E-1</v>
      </c>
      <c r="B370" s="184" t="str">
        <f t="shared" si="113"/>
        <v>#REF!</v>
      </c>
      <c r="C370" s="184" t="str">
        <f>Seeds!AA273</f>
        <v>{"id":"M4-NyO-27a-E-1","stimulus":"&lt;p&gt;Calcule quanto vale &lt;span class=\"fr-math-v2 fr-draggable\" contenteditable=\"false\" data-original-math=\"\\(\\frac{{{Q1}}}{{{T2}}}\\)\" draggable=\"true\"&gt;\\(\\frac{{{Q1}}}{{{T2}}}\\)&lt;/span&gt; de {{T1}}.&lt;/p&gt;","template":"&lt;p style=\"text-align: center\"&gt;&lt;span class=\"fr-math-v2 fr-draggable\" contenteditable=\"false\" data-original-math=\"\\(\\frac{{{Q1}}}{{{T2}}}\\)\" draggable=\"true\"&gt;\\(\\frac{{{Q1}}}{{{T2}}}\\)&lt;/span&gt; de {{T1}} = {{response}}&lt;/p&gt;","hint":"&lt;p&gt;Divida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1,"max":6,"step":1},{"name":"Q2","label":null,"min":1,"max":6,"step":1},{"name":"Q3","label":null,"min":2,"max":9,"step":1}],"calculated":[{"name":"T1","label":"{{function}}","function":"({{Q1}}+{{Q2}})*{{Q3}}","temp":true},{"name":"T2","label":"{{function}}","function":"{{Q1}}+{{Q2}}","temp":true},{"name":"A1","label":"{{function}}","function":"{{Q1}}*{{Q3}}"}],"uniques":true},"algorithm":{"name":"calculateOperation","params":{"method":"equivLiteral","keyboard":"NUMERICAL"}}}</v>
      </c>
      <c r="D370" s="184" t="str">
        <f t="shared" si="2"/>
        <v>#REF!</v>
      </c>
    </row>
    <row r="371" ht="15.75" customHeight="1">
      <c r="A371" s="184" t="str">
        <f>Seeds!AB274</f>
        <v>M4-NyO-27a-A-1</v>
      </c>
      <c r="B371" s="184" t="str">
        <f t="shared" si="113"/>
        <v>#REF!</v>
      </c>
      <c r="C371" s="184" t="str">
        <f>Seeds!AA274</f>
        <v>{"id":"M4-NyO-27a-A-1","stimulus":"&lt;p&gt;Alexandra leu &lt;span class=\"fr-math-v2 fr-draggable\" contenteditable=\"false\" data-original-math=\"\\(\\frac{{{Q1}}}{{{T2}}}\\)\" draggable=\"true\"&gt;\\(\\frac{{{Q1}}}{{{T2}}}\\)&lt;/span&gt; de um conto de {{T1}} páginas. Quantas páginas ela leu?&lt;/p&gt;","template":"&lt;p&gt;Ela leu {{response}} páginas.&lt;/p&gt;","hint":"&lt;p&gt;Divida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D371" s="184" t="str">
        <f t="shared" si="2"/>
        <v>#REF!</v>
      </c>
    </row>
    <row r="372" ht="15.75" customHeight="1">
      <c r="A372" s="184" t="str">
        <f>Seeds!AB275</f>
        <v>M4-NyO-27a-A-2</v>
      </c>
      <c r="B372" s="184" t="str">
        <f t="shared" si="113"/>
        <v>#REF!</v>
      </c>
      <c r="C372" s="184" t="str">
        <f>Seeds!AA275</f>
        <v>{"id":"M4-NyO-27a-A-2","stimulus":"&lt;p&gt;Ariadna colou em seu álbum de figurinhas &lt;span class=\"fr-math-v2 fr-draggable\" contenteditable=\"false\" data-original-math=\"\\(\\frac{{{Q1}}}{{{T2}}}\\)\" draggable=\"true\"&gt;\\(\\frac{{{Q1}}}{{{T2}}}\\)&lt;/span&gt; das {{T1}} figurinhas da coleção. Quantas figurinhas ela colou?&lt;/p&gt;","template":"&lt;p&gt;Ela colou {{response}} figurinhas.&lt;/p&gt;","hint":"&lt;p&gt;Divida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D372" s="184" t="str">
        <f t="shared" si="2"/>
        <v>#REF!</v>
      </c>
    </row>
    <row r="373" ht="15.75" customHeight="1">
      <c r="A373" s="184" t="str">
        <f>Seeds!AB276</f>
        <v>M4-NyO-27a-A-3</v>
      </c>
      <c r="B373" s="184" t="str">
        <f t="shared" si="113"/>
        <v>#REF!</v>
      </c>
      <c r="C373" s="184" t="str">
        <f>Seeds!AA276</f>
        <v>{"id":"M4-NyO-27a-A-3","stimulus":"&lt;p&gt;Gustavo e a mãe dele estão fazendo uma viagem de {{T1}} km. Se eles já viajaram &lt;span class=\"fr-math-v2 fr-draggable\" contenteditable=\"false\" data-original-math=\"\\(\\frac{{{Q1}}}{{{T2}}}\\)\" draggable=\"true\"&gt;\\(\\frac{{{Q1}}}{{{T2}}}\\)&lt;/span&gt; do percurso, quantos quilômetros já percorreram?&lt;/p&gt;","template":"&lt;p&gt;Eles já percorreram {{response}} km.&lt;/p&gt;","hint":"&lt;p&gt;Divida o número pelo denominador e multiplique o resultado pelo numerador.&lt;/p&gt;","feedback":"&lt;p&gt;Para calcular a fração de um número, divida o número pelo denominador e multiplique o resultado pelo numerador:&lt;/p&gt;&lt;p style=\"text-align: center\"&gt;{{T1}} : {{T2}} = {{Q3}}&lt;/p&gt;&lt;p style=\"text-align: center\"&gt;{{Q3}} × {{Q1}} = {{A1}}&lt;/p&gt;","seed":{"parameters":[{"name":"Q1","label":null,"min":3,"max":6,"step":1},{"name":"Q2","label":null,"min":3,"max":6,"step":1},{"name":"Q3","label":null,"min":2,"max":9,"step":1}],"calculated":[{"name":"T1","label":"{{function}}","function":"({{Q1}}+{{Q2}})*{{Q3}}","temp":true},{"name":"T2","label":"{{function}}","function":"{{Q1}}+{{Q2}}","temp":true},{"name":"A1","label":"{{function}}","function":"{{Q1}}*{{Q3}}"}],"uniques":true},"algorithm":{"name":"calculateOperation","params":{"method":"equivLiteral","keyboard":"NUMERICAL"}}}</v>
      </c>
      <c r="D373" s="184" t="str">
        <f t="shared" si="2"/>
        <v>#REF!</v>
      </c>
    </row>
    <row r="374" ht="15.75" customHeight="1">
      <c r="A374" s="184" t="str">
        <f t="shared" ref="A374:C374" si="114">#REF!</f>
        <v>#REF!</v>
      </c>
      <c r="B374" s="184" t="str">
        <f t="shared" si="114"/>
        <v>#REF!</v>
      </c>
      <c r="C374" s="184" t="str">
        <f t="shared" si="114"/>
        <v>#REF!</v>
      </c>
      <c r="D374" s="184" t="str">
        <f t="shared" si="2"/>
        <v>#REF!</v>
      </c>
    </row>
    <row r="375" ht="15.75" customHeight="1">
      <c r="A375" s="184" t="str">
        <f t="shared" ref="A375:C375" si="115">#REF!</f>
        <v>#REF!</v>
      </c>
      <c r="B375" s="184" t="str">
        <f t="shared" si="115"/>
        <v>#REF!</v>
      </c>
      <c r="C375" s="184" t="str">
        <f t="shared" si="115"/>
        <v>#REF!</v>
      </c>
      <c r="D375" s="184" t="str">
        <f t="shared" si="2"/>
        <v>#REF!</v>
      </c>
    </row>
    <row r="376" ht="15.75" customHeight="1">
      <c r="A376" s="184" t="str">
        <f t="shared" ref="A376:C376" si="116">#REF!</f>
        <v>#REF!</v>
      </c>
      <c r="B376" s="184" t="str">
        <f t="shared" si="116"/>
        <v>#REF!</v>
      </c>
      <c r="C376" s="184" t="str">
        <f t="shared" si="116"/>
        <v>#REF!</v>
      </c>
      <c r="D376" s="184" t="str">
        <f t="shared" si="2"/>
        <v>#REF!</v>
      </c>
    </row>
    <row r="377" ht="15.75" customHeight="1">
      <c r="A377" s="184" t="str">
        <f t="shared" ref="A377:C377" si="117">#REF!</f>
        <v>#REF!</v>
      </c>
      <c r="B377" s="184" t="str">
        <f t="shared" si="117"/>
        <v>#REF!</v>
      </c>
      <c r="C377" s="184" t="str">
        <f t="shared" si="117"/>
        <v>#REF!</v>
      </c>
      <c r="D377" s="184" t="str">
        <f t="shared" si="2"/>
        <v>#REF!</v>
      </c>
    </row>
    <row r="378" ht="15.75" customHeight="1">
      <c r="A378" s="184" t="str">
        <f t="shared" ref="A378:C378" si="118">#REF!</f>
        <v>#REF!</v>
      </c>
      <c r="B378" s="184" t="str">
        <f t="shared" si="118"/>
        <v>#REF!</v>
      </c>
      <c r="C378" s="184" t="str">
        <f t="shared" si="118"/>
        <v>#REF!</v>
      </c>
      <c r="D378" s="184" t="str">
        <f t="shared" si="2"/>
        <v>#REF!</v>
      </c>
    </row>
    <row r="379" ht="15.75" customHeight="1">
      <c r="A379" s="184" t="str">
        <f t="shared" ref="A379:C379" si="119">#REF!</f>
        <v>#REF!</v>
      </c>
      <c r="B379" s="184" t="str">
        <f t="shared" si="119"/>
        <v>#REF!</v>
      </c>
      <c r="C379" s="184" t="str">
        <f t="shared" si="119"/>
        <v>#REF!</v>
      </c>
      <c r="D379" s="184" t="str">
        <f t="shared" si="2"/>
        <v>#REF!</v>
      </c>
    </row>
    <row r="380" ht="15.75" customHeight="1">
      <c r="A380" s="184" t="str">
        <f t="shared" ref="A380:C380" si="120">#REF!</f>
        <v>#REF!</v>
      </c>
      <c r="B380" s="184" t="str">
        <f t="shared" si="120"/>
        <v>#REF!</v>
      </c>
      <c r="C380" s="184" t="str">
        <f t="shared" si="120"/>
        <v>#REF!</v>
      </c>
      <c r="D380" s="184" t="str">
        <f t="shared" si="2"/>
        <v>#REF!</v>
      </c>
    </row>
    <row r="381" ht="15.75" customHeight="1">
      <c r="A381" s="184" t="str">
        <f t="shared" ref="A381:C381" si="121">#REF!</f>
        <v>#REF!</v>
      </c>
      <c r="B381" s="184" t="str">
        <f t="shared" si="121"/>
        <v>#REF!</v>
      </c>
      <c r="C381" s="184" t="str">
        <f t="shared" si="121"/>
        <v>#REF!</v>
      </c>
      <c r="D381" s="184" t="str">
        <f t="shared" si="2"/>
        <v>#REF!</v>
      </c>
    </row>
    <row r="382" ht="15.75" customHeight="1">
      <c r="A382" s="184" t="str">
        <f t="shared" ref="A382:C382" si="122">#REF!</f>
        <v>#REF!</v>
      </c>
      <c r="B382" s="184" t="str">
        <f t="shared" si="122"/>
        <v>#REF!</v>
      </c>
      <c r="C382" s="184" t="str">
        <f t="shared" si="122"/>
        <v>#REF!</v>
      </c>
      <c r="D382" s="184" t="str">
        <f t="shared" si="2"/>
        <v>#REF!</v>
      </c>
    </row>
    <row r="383" ht="15.75" customHeight="1">
      <c r="A383" s="184" t="str">
        <f t="shared" ref="A383:C383" si="123">#REF!</f>
        <v>#REF!</v>
      </c>
      <c r="B383" s="184" t="str">
        <f t="shared" si="123"/>
        <v>#REF!</v>
      </c>
      <c r="C383" s="184" t="str">
        <f t="shared" si="123"/>
        <v>#REF!</v>
      </c>
      <c r="D383" s="184" t="str">
        <f t="shared" si="2"/>
        <v>#REF!</v>
      </c>
    </row>
    <row r="384" ht="15.75" customHeight="1">
      <c r="A384" s="184" t="str">
        <f t="shared" ref="A384:C384" si="124">#REF!</f>
        <v>#REF!</v>
      </c>
      <c r="B384" s="184" t="str">
        <f t="shared" si="124"/>
        <v>#REF!</v>
      </c>
      <c r="C384" s="184" t="str">
        <f t="shared" si="124"/>
        <v>#REF!</v>
      </c>
      <c r="D384" s="184" t="str">
        <f t="shared" si="2"/>
        <v>#REF!</v>
      </c>
    </row>
    <row r="385" ht="15.75" customHeight="1">
      <c r="A385" s="184" t="str">
        <f t="shared" ref="A385:C385" si="125">#REF!</f>
        <v>#REF!</v>
      </c>
      <c r="B385" s="184" t="str">
        <f t="shared" si="125"/>
        <v>#REF!</v>
      </c>
      <c r="C385" s="184" t="str">
        <f t="shared" si="125"/>
        <v>#REF!</v>
      </c>
      <c r="D385" s="184" t="str">
        <f t="shared" si="2"/>
        <v>#REF!</v>
      </c>
    </row>
    <row r="386" ht="15.75" customHeight="1">
      <c r="A386" s="184" t="str">
        <f t="shared" ref="A386:C386" si="126">#REF!</f>
        <v>#REF!</v>
      </c>
      <c r="B386" s="184" t="str">
        <f t="shared" si="126"/>
        <v>#REF!</v>
      </c>
      <c r="C386" s="184" t="str">
        <f t="shared" si="126"/>
        <v>#REF!</v>
      </c>
      <c r="D386" s="184" t="str">
        <f t="shared" si="2"/>
        <v>#REF!</v>
      </c>
    </row>
    <row r="387" ht="15.75" customHeight="1">
      <c r="A387" s="184" t="str">
        <f t="shared" ref="A387:C387" si="127">#REF!</f>
        <v>#REF!</v>
      </c>
      <c r="B387" s="184" t="str">
        <f t="shared" si="127"/>
        <v>#REF!</v>
      </c>
      <c r="C387" s="184" t="str">
        <f t="shared" si="127"/>
        <v>#REF!</v>
      </c>
      <c r="D387" s="184" t="str">
        <f t="shared" si="2"/>
        <v>#REF!</v>
      </c>
    </row>
    <row r="388" ht="15.75" customHeight="1">
      <c r="A388" s="184" t="str">
        <f t="shared" ref="A388:C388" si="128">#REF!</f>
        <v>#REF!</v>
      </c>
      <c r="B388" s="184" t="str">
        <f t="shared" si="128"/>
        <v>#REF!</v>
      </c>
      <c r="C388" s="184" t="str">
        <f t="shared" si="128"/>
        <v>#REF!</v>
      </c>
      <c r="D388" s="184" t="str">
        <f t="shared" si="2"/>
        <v>#REF!</v>
      </c>
    </row>
    <row r="389" ht="15.75" customHeight="1">
      <c r="A389" s="184" t="str">
        <f t="shared" ref="A389:C389" si="129">#REF!</f>
        <v>#REF!</v>
      </c>
      <c r="B389" s="184" t="str">
        <f t="shared" si="129"/>
        <v>#REF!</v>
      </c>
      <c r="C389" s="184" t="str">
        <f t="shared" si="129"/>
        <v>#REF!</v>
      </c>
      <c r="D389" s="184" t="str">
        <f t="shared" si="2"/>
        <v>#REF!</v>
      </c>
    </row>
    <row r="390" ht="15.75" customHeight="1">
      <c r="A390" s="184" t="str">
        <f t="shared" ref="A390:C390" si="130">#REF!</f>
        <v>#REF!</v>
      </c>
      <c r="B390" s="184" t="str">
        <f t="shared" si="130"/>
        <v>#REF!</v>
      </c>
      <c r="C390" s="184" t="str">
        <f t="shared" si="130"/>
        <v>#REF!</v>
      </c>
      <c r="D390" s="184" t="str">
        <f t="shared" si="2"/>
        <v>#REF!</v>
      </c>
    </row>
    <row r="391" ht="15.75" customHeight="1">
      <c r="A391" s="184" t="str">
        <f>Seeds!AB277</f>
        <v>M4-NyO-45a-I-1</v>
      </c>
      <c r="B391" s="184" t="str">
        <f t="shared" ref="B391:B461" si="131">#REF!</f>
        <v>#REF!</v>
      </c>
      <c r="C391" s="184" t="str">
        <f>Seeds!AA277</f>
        <v>{"id":"M4-NyO-45a-I-1","stimulus":"&lt;p&gt;Como se lê o número {{Q1}}.{{Q4}}?&lt;/p&gt;","template":"&lt;p&gt;{{Q1}}.{{Q4}}: {{response}} inteiros e {{response}} décimos&lt;/p&gt;","hint":"&lt;p&gt;A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step":1},{"name":"Q5","label":null,"min":2,"max":9,"step":1},{"name":"Q6","label":null,"min":2,"max":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v>
      </c>
      <c r="D391" s="184" t="str">
        <f t="shared" si="2"/>
        <v>#REF!</v>
      </c>
    </row>
    <row r="392" ht="15.75" customHeight="1">
      <c r="A392" s="184" t="str">
        <f>Seeds!AB278</f>
        <v>M4-NyO-45a-I-2</v>
      </c>
      <c r="B392" s="184" t="str">
        <f t="shared" si="131"/>
        <v>#REF!</v>
      </c>
      <c r="C392" s="184" t="str">
        <f>Seeds!AA278</f>
        <v>{"id":"M4-NyO-45a-I-2","stimulus":"&lt;p&gt;Como se lê o número {{Q1}}.{{Q4}}?&lt;/p&gt;","template":"&lt;p&gt;{{Q1}}.{{Q4}}: {{response}} inteiros e {{response}} centésimos&lt;/p&gt;","hint":"&lt;p&gt;A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name":"Q3","label":null,"min":2,"max":9,"step":1},{"name":"Q4","label":null,"min":2,"max":99,"step":1},{"name":"Q5","label":null,"min":2,"max":99,"step":1},{"name":"Q6","label":null,"min":2,"max":99,"step":1}],"calculated":[{"name":"T1","label":"{{function}}","function":"Lemonlib.numToWords({{Q1}},'pt')","temp":true},{"name":"T2","label":"{{function}}","function":"Lemonlib.numToWords({{Q2}},'pt')","temp":true},{"name":"T3","label":"{{function}}","function":"Lemonlib.numToWords({{Q3}},'pt')","temp":true},{"name":"T4","label":"{{function}}","function":"Lemonlib.numToWords({{Q4}},'pt')","temp":true},{"name":"T5","label":"{{function}}","function":"Lemonlib.numToWords({{Q5}},'pt')","temp":true},{"name":"T6","label":"{{function}}","function":"Lemonlib.numToWords({{Q6}},'pt')","temp":true},{"name":"A1","label":"{{function}}","function":"{{T1}}","group":1},{"name":"A2","label":"{{function}}","function":"{{T2}}","group":1,"incorrect":true},{"name":"A3","label":"{{function}}","function":"{{T3}}","group":1,"incorrect":true},{"name":"A4","label":"{{function}}","function":"{{T4}}","group":2},{"name":"A5","label":"{{function}}","function":"{{T5}}","group":2,"incorrect":true},{"name":"A6","label":"{{function}}","function":"{{T6}}","group":2,"incorrect":true}],"uniques":true},"algorithm":{"name":"groupResponses","template":"Cloze with drop down"}}</v>
      </c>
      <c r="D392" s="184" t="str">
        <f t="shared" si="2"/>
        <v>#REF!</v>
      </c>
    </row>
    <row r="393" ht="15.75" customHeight="1">
      <c r="A393" s="184" t="str">
        <f>Seeds!AB279</f>
        <v>M4-NyO-45a-E-1</v>
      </c>
      <c r="B393" s="184" t="str">
        <f t="shared" si="131"/>
        <v>#REF!</v>
      </c>
      <c r="C393" s="184" t="str">
        <f>Seeds!AA279</f>
        <v>{"id":"M4-NyO-45a-E-1","stimulus":"&lt;p&gt;Como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Q1}}+{{Q2}}/10","temp":true},{"name":"T2","label":"{{function}}","function":"Lemonlib.numToWords({{Q1}}, 'pt')","temp":true},{"name":"T3","label":"{{function}}","function":"Lemonlib.numToWords({{Q2}}, 'pt')","temp":true},{"name":"A1","label":"décimos","function":"décimos"}],"uniques":true},"algorithm":{"name":"calculateOperation","template":"Cloze with text"}}</v>
      </c>
      <c r="D393" s="184" t="str">
        <f t="shared" si="2"/>
        <v>#REF!</v>
      </c>
    </row>
    <row r="394" ht="15.75" customHeight="1">
      <c r="A394" s="184" t="str">
        <f>Seeds!AB280</f>
        <v>M4-NyO-45a-E-2</v>
      </c>
      <c r="B394" s="184" t="str">
        <f t="shared" si="131"/>
        <v>#REF!</v>
      </c>
      <c r="C394" s="184" t="str">
        <f>Seeds!AA280</f>
        <v>{"id":"M4-NyO-45a-E-2","stimulus":"&lt;p&gt;Como se escreve este número por extenso? Complete.&lt;/p&gt;","template":"&lt;p&gt;{{T1}}: {{T2}} inteiros e {{T3}} {{response}}","hint":"&lt;p&gt;A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 {{Q1}}+{{Q2}}/100","temp":true},{"name":"T2","label":"{{function}}","function":" Lemonlib.numToWords({{Q1}}, 'pt')","temp":true},{"name":"T3","label":"{{function}}","function":"Lemonlib.numToWords({{Q2}}, 'pt')","temp":true},{"name":"A1","label":"centésimos","function":"centésimos"}],"uniques":true},"algorithm":{"name":"calculateOperation","template":"Cloze with text"}}</v>
      </c>
      <c r="D394" s="184" t="str">
        <f t="shared" si="2"/>
        <v>#REF!</v>
      </c>
    </row>
    <row r="395" ht="15.75" customHeight="1">
      <c r="A395" s="184" t="str">
        <f>Seeds!AB281</f>
        <v>M4-NyO-45b-I-1</v>
      </c>
      <c r="B395" s="184" t="str">
        <f t="shared" si="131"/>
        <v>#REF!</v>
      </c>
      <c r="C395" s="184" t="str">
        <f>Seeds!AA281</f>
        <v>{"id":"M4-NyO-45b-I-1","stimulus":"&lt;p&gt;Selecione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10,"max":99,"step":1},{"name":"Q3","label":null,"min":2,"max":9,"step":1},{"name":"Q4","label":null,"min":10,"max":99,"step":1},{"name":"Q5","label":null,"min":2,"max":9,"step":1},{"name":"Q6","label":null,"min":10,"max":99,"step":1}],"calculated":[{"name":"T1","label":"{{function}}","function":"Lemonlib.numToWords({{Q1}},'pt')","temp":true},{"name":"T2","label":"{{function}}","function":"Lemonlib.numToWords({{Q2}},'pt')","temp":true},{"name":"A1","label":"{{Q1}}.{{Q2}}"},{"name":"A2","label":"{{Q2}}.{{Q2}}","incorrect":true},{"name":"A3","label":"{{Q3}}.{{Q2}}","incorrect":true},{"name":"A4","label":"{{Q1}}.{{Q4}}","incorrect":true},{"name":"A5","label":"{{Q5}}.{{Q6}}","incorrect":true}],"uniques":true},"algorithm":{"name":"trueFalse","template":"Multiple choice – standard","params":{"countCorrect":1,"countIncorrect":2,"showCheckIcon":false,
            "columns": 3
        }
    }
}</v>
      </c>
      <c r="D395" s="184" t="str">
        <f t="shared" si="2"/>
        <v>#REF!</v>
      </c>
    </row>
    <row r="396" ht="15.75" customHeight="1">
      <c r="A396" s="184" t="str">
        <f>Seeds!AB282</f>
        <v>M4-NyO-45b-E-1</v>
      </c>
      <c r="B396" s="184" t="str">
        <f t="shared" si="131"/>
        <v>#REF!</v>
      </c>
      <c r="C396" s="184" t="str">
        <f>Seeds!AA282</f>
        <v>{"id":"M4-NyO-45b-E-1","stimulus":"&lt;p&gt;Escreva o número \"{{T1}} inteiros e {{T2}} décimos\".&lt;/p&gt;","template":"&lt;p&gt;O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D396" s="184" t="str">
        <f t="shared" si="2"/>
        <v>#REF!</v>
      </c>
    </row>
    <row r="397" ht="15.75" customHeight="1">
      <c r="A397" s="184" t="str">
        <f>Seeds!AB283</f>
        <v>M4-NyO-45b-E-2</v>
      </c>
      <c r="B397" s="184" t="str">
        <f t="shared" si="131"/>
        <v>#REF!</v>
      </c>
      <c r="C397" s="184" t="str">
        <f>Seeds!AA283</f>
        <v>{"id":"M4-NyO-45b-E-2","stimulus":"&lt;p&gt;Escreva o número \"{{T1}} inteiros e {{T2}} centésimos\".&lt;/p&gt;","template":"&lt;p&gt;O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v>
      </c>
      <c r="D397" s="184" t="str">
        <f t="shared" si="2"/>
        <v>#REF!</v>
      </c>
    </row>
    <row r="398" ht="15.75" customHeight="1">
      <c r="A398" s="184" t="str">
        <f>Seeds!AB284</f>
        <v>M4-NyO-45b-E-3</v>
      </c>
      <c r="B398" s="184" t="str">
        <f t="shared" si="131"/>
        <v>#REF!</v>
      </c>
      <c r="C398" s="184" t="str">
        <f>Seeds!AA284</f>
        <v>{"id":"M4-NyO-45b-E-3","stimulus":"&lt;p&gt;Escreva o número \"{{T1}} inteiros e {{T2}} milésimos\".&lt;/p&gt;","template":"&lt;p&gt;O número é {{response}}.&lt;/p&gt;","hint":"&lt;p&gt;A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max":9,"step":1},{"name":"Q2","label":null,"min":2,"max":999,"step":1}],"calculated":[{"name":"T1","label":"{{function}}","function":"Lemonlib.numToWords({{Q1}},'pt')","temp":true},{"name":"T2","label":"{{function}}","function":"Lemonlib.numToWords({{Q2}},'pt')","temp":true},{"name":"A1","label":"{{function}}","function":"Lemonlib.round({{Q1}} + {{Q2}}/1000,3)"}],"uniques":true},"algorithm":{"name":"calculateOperation","params":{"method":"equivLiteral","keyboard":"INTERMEDIATE"}}}</v>
      </c>
      <c r="D398" s="184" t="str">
        <f t="shared" si="2"/>
        <v>#REF!</v>
      </c>
    </row>
    <row r="399" ht="15.75" customHeight="1">
      <c r="A399" s="184" t="str">
        <f>Seeds!AB285</f>
        <v>M4-NyO-45b-A-1</v>
      </c>
      <c r="B399" s="184" t="str">
        <f t="shared" si="131"/>
        <v>#REF!</v>
      </c>
      <c r="C399" s="184" t="str">
        <f>Seeds!AA285</f>
        <v>{"id":"M4-NyO-45b-A-1","stimulus":"&lt;p&gt;Camilo mediu a temperatura dele e obteve {{T1}} graus e {{T2}} décimos. Escreva este número decimal.&lt;/p&gt;","template":"&lt;p&gt;Camilo tem {{response}}° C.&lt;/p&gt;","hint":"&lt;p&gt;A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list":[36,37,38,39]},{"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D399" s="184" t="str">
        <f t="shared" si="2"/>
        <v>#REF!</v>
      </c>
    </row>
    <row r="400" ht="15.75" customHeight="1">
      <c r="A400" s="184" t="str">
        <f>Seeds!AB286</f>
        <v>M4-NyO-45b-A-2</v>
      </c>
      <c r="B400" s="184" t="str">
        <f t="shared" si="131"/>
        <v>#REF!</v>
      </c>
      <c r="C400" s="184" t="str">
        <f>Seeds!AA286</f>
        <v>{"id":"M4-NyO-45b-A-2","stimulus":"&lt;p&gt;Antes de iniciar uma viagem, Lucas encheu o tanque do carro com {{T1}} litros e {{T2}} décimos de litro de gasolina. Escreva este número decimal.&lt;/p&gt;","template":"&lt;p&gt;Ele encheu o tanque com {{response}} l de gasolina.&lt;/p&gt;","hint":"&lt;p&gt;A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step":1}],"calculated":[{"name":"T1","label":"{{function}}","function":"Lemonlib.numToWords({{Q1}},'pt')","temp":true},{"name":"T2","label":"{{function}}","function":"Lemonlib.numToWords({{Q2}},'pt')","temp":true},{"name":"A1","label":"{{function}}","function":"Lemonlib.round({{Q1}} + {{Q2}}/10,1)"}],"uniques":true},"algorithm":{"name":"calculateOperation","params":{"method":"equivLiteral","keyboard":"INTERMEDIATE"}}}</v>
      </c>
      <c r="D400" s="184" t="str">
        <f t="shared" si="2"/>
        <v>#REF!</v>
      </c>
    </row>
    <row r="401" ht="15.75" customHeight="1">
      <c r="A401" s="184" t="str">
        <f>Seeds!AB287</f>
        <v>M4-NyO-45b-A-3</v>
      </c>
      <c r="B401" s="184" t="str">
        <f t="shared" si="131"/>
        <v>#REF!</v>
      </c>
      <c r="C401" s="184" t="str">
        <f>Seeds!AA287</f>
        <v>{"id":"M4-NyO-45b-A-3","stimulus":"&lt;p&gt;Durante as férias dele, Sidnei observou que a distância do aeroporto ao hotel em que ele estava hospedado era de {{T1}} quilômetros e {{T2}} centésimos de quilômetro. Escreva este número decimal.&lt;/p&gt;","template":"&lt;p&gt;A distância era de {{response}} km.&lt;/p&gt;","hint":"&lt;p&gt;A parte inteira de um número decimal é escrita à esquerda da vírgula, enquanto a parte decimal é escrita à direita.&lt;/p&gt;","feedback":"&lt;p&gt;A parte inteira de um número decimal é escrita à esquerda da vírgula, enquanto a parte decimal é escrita à direita.&lt;/p&gt;","seed":{"parameters":[{"name":"Q1","label":null,"min":20,"max":80,"step":1},{"name":"Q2","label":null,"min":2,"max":99,"step":1}],"calculated":[{"name":"T1","label":"{{function}}","function":"Lemonlib.numToWords({{Q1}},'pt')","temp":true},{"name":"T2","label":"{{function}}","function":"Lemonlib.numToWords({{Q2}},'pt')","temp":true},{"name":"A1","label":"{{function}}","function":"Lemonlib.round({{Q1}} + {{Q2}}/100,2)"}],"uniques":true},"algorithm":{"name":"calculateOperation","params":{"method":"equivLiteral","keyboard":"INTERMEDIATE"}}}</v>
      </c>
      <c r="D401" s="184" t="str">
        <f t="shared" si="2"/>
        <v>#REF!</v>
      </c>
    </row>
    <row r="402" ht="15.75" customHeight="1">
      <c r="A402" s="184" t="str">
        <f>Seeds!AB288</f>
        <v>M4-NyO-29a-I-1</v>
      </c>
      <c r="B402" s="184" t="str">
        <f t="shared" si="131"/>
        <v>#REF!</v>
      </c>
      <c r="C402" s="184" t="str">
        <f>Seeds!AA288</f>
        <v>{"id":"M4-NyO-29a-I-1","stimulus":"&lt;p&gt;Indique se as decomposições estão corretas ou incorretas.&lt;/p&gt;","hint":"&lt;p&gt;Um número decimal pode ser decomposto como a soma de suas partes, incluindo inteira e decimais.&lt;/p&gt;","feedback":"&lt;p&gt;Um número decimal pode ser decomposto como a soma de suas partes, incluindo inteira e decimais.&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round({{Q1}}+{{Q2}}/10+{{Q3}}/100+{{Q4}}/1000, 3)","temp":true},{"name":"T2","label":"{{function}}","function":"Lemonlib.round({{Q5}}+{{Q6}}/10+{{Q7}}/100+{{Q8}}/1000, 3)","temp":true},{"name":"T3","label":"{{function}}","function":"Lemonlib.round({{Q3}}+{{Q1}}/10+{{Q8}}/100+{{Q5}}/1000, 3)","temp":true},{"name":"T4","label":"{{function}}","function":"Lemonlib.round({{Q8}}+{{Q2}}/10+{{Q7}}/100+{{Q6}}/1000, 3)","temp":true},{"name":"T5","label":"{{function}}","function":"Lemonlib.round({{Q4}}+{{Q6}}/10+{{Q7}}/100+{{Q2}}/1000, 3)","temp":true},{"name":"A1","label":"{{T1}} = {{Q1}} unidades + {{Q2}} décimos + {{Q3}} centésimos + {{Q4}} milésimos"},{"name":"A2","label":"{{T2}} = {{Q5}} unidades + {{Q6}} décimos + {{Q7}} centésimos + {{Q8}} milésimos"},{"name":"A3","label":"{{T3}} = {{Q3}} unidades + {{Q4}} décimos + {{Q8}} centésimos + {{Q5}} milésimos","incorrect":true,"feedback":"{{T3}} tem {{Q1}} décimos."},{"name":"A4","label":"{{T4}} = {{Q8}} unidades + {{Q2}} décimos + {{Q7}} centésimos + {{Q1}} milésimos","incorrect":true,"feedback":"{{T4}} tem {{Q6}} milésimos."},{"name":"A5","label":"{{T5}} = {{Q4}} unidades + {{Q6}} décimos + {{Q4}} centésimos + {{Q2}} milésimos","incorrect":true,"feedback":"{{T5}} tem {{Q7}} centésimos."}],"uniques":true},"algorithm":{"name":"trueFalse","template":"Choice matrix – inline","params":{"countCorrect":1,"countIncorrect":2,"showCheckIcon":false,"options":["Correta","Incorreta"]}}}</v>
      </c>
      <c r="D402" s="184" t="str">
        <f t="shared" si="2"/>
        <v>#REF!</v>
      </c>
    </row>
    <row r="403" ht="15.75" customHeight="1">
      <c r="A403" s="184" t="str">
        <f>Seeds!AB289</f>
        <v>M4-NyO-29a-E-1</v>
      </c>
      <c r="B403" s="184" t="str">
        <f t="shared" si="131"/>
        <v>#REF!</v>
      </c>
      <c r="C403" s="184" t="str">
        <f>Seeds!AA289</f>
        <v>{"id":"M4-NyO-29a-E-1","stimulus":"&lt;p&gt;Escreva a parte inteira e as partes decimais que formam o número {{T1}}.&lt;/p&gt;","template":"&lt;p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3)","temp":true},{"name":"A1","label":"{{function}}","function":"{{Q1}}"},{"name":"A2","label":"{{function}}","function":"{{Q2}}"},{"name":"A3","label":"{{function}}","function":"{{Q3}}"}],"uniques":true},"algorithm":{"name":"calculateOperation","params":{"method":"equivLiteral","keyboard":"INTERMEDIATE"}}}</v>
      </c>
      <c r="D403" s="184" t="str">
        <f t="shared" si="2"/>
        <v>#REF!</v>
      </c>
    </row>
    <row r="404" ht="15.75" customHeight="1">
      <c r="A404" s="184" t="str">
        <f>Seeds!AB290</f>
        <v>M4-NyO-29a-E-2</v>
      </c>
      <c r="B404" s="184" t="str">
        <f t="shared" si="131"/>
        <v>#REF!</v>
      </c>
      <c r="C404" s="184" t="str">
        <f>Seeds!AA290</f>
        <v>{"id":"M4-NyO-29a-E-2","stimulus":"&lt;p&gt;Escreva a parte inteira e as partes decimais que formam o número {{T1}}.&lt;/p&gt;","template":"&lt;p style=\"text-align: center\"&gt;{{T1}} = unidades + décimos + centésimos + milésimos&lt;/p&gt;&lt;p style=\"text-align: center\"&gt;{{T1}} = {{response}}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name":"Q4","label":null,"min":1,"max":9,"step":1}],"calculated":[{"name":"T1","label":"{{function}}","function":"Lemonlib.round({{Q1}}+{{Q2}}/10+{{Q3}}/100+{{Q4}}/1000, 3)","temp":true},{"name":"A1","label":"{{function}}","function":"{{Q1}}"},{"name":"A2","label":"{{function}}","function":"{{Q2}}"},{"name":"A3","label":"{{function}}","function":"{{Q3}}"},{"name":"A4","label":"{{function}}","function":"{{Q4}}"}],"uniques":true},"algorithm":{"name":"calculateOperation","params":{"method":"equivLiteral","keyboard":"INTERMEDIATE"}}}</v>
      </c>
      <c r="D404" s="184" t="str">
        <f t="shared" si="2"/>
        <v>#REF!</v>
      </c>
    </row>
    <row r="405" ht="15.75" customHeight="1">
      <c r="A405" s="184" t="str">
        <f>Seeds!AB291</f>
        <v>M4-NyO-29a-A-1</v>
      </c>
      <c r="B405" s="184" t="str">
        <f t="shared" si="131"/>
        <v>#REF!</v>
      </c>
      <c r="C405" s="184" t="str">
        <f>Seeds!AA291</f>
        <v>{"id":"M4-NyO-29a-A-1","stimulus":"&lt;p&gt;Os pais de Matheus compraram {{T1}} kg de frutas no supermercado.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D405" s="184" t="str">
        <f t="shared" si="2"/>
        <v>#REF!</v>
      </c>
    </row>
    <row r="406" ht="15.75" customHeight="1">
      <c r="A406" s="184" t="str">
        <f>Seeds!AB292</f>
        <v>M4-NyO-29a-A-2</v>
      </c>
      <c r="B406" s="184" t="str">
        <f t="shared" si="131"/>
        <v>#REF!</v>
      </c>
      <c r="C406" s="184" t="str">
        <f>Seeds!AA292</f>
        <v>{"id":"M4-NyO-29a-A-2","stimulus":"&lt;p&gt;Em sua última corrida, Emílio correu {{T1}} km.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D406" s="184" t="str">
        <f t="shared" si="2"/>
        <v>#REF!</v>
      </c>
    </row>
    <row r="407" ht="15.75" customHeight="1">
      <c r="A407" s="184" t="str">
        <f>Seeds!AB293</f>
        <v>M4-NyO-29a-A-3</v>
      </c>
      <c r="B407" s="184" t="str">
        <f t="shared" si="131"/>
        <v>#REF!</v>
      </c>
      <c r="C407" s="184" t="str">
        <f>Seeds!AA293</f>
        <v>{"id":"M4-NyO-29a-A-3","stimulus":"&lt;p&gt;Paula pagou R$ {{T1}} em algumas trufas que ela comprou. Decomponha este número decimal.&lt;/p&gt;","template":"&lt;p style=\"text-align: center\"&gt;{{T1}} = unidades + décimos + centésimos&lt;/p&gt;&lt;p style=\"text-align: center\"&gt;{{T1}} = {{response}} + {{response}} + {{response}}&lt;/p&gt;","hint":"&lt;p&gt;Um número decimal pode ser decomposto como a soma de suas partes, incluindo inteira e decimais.&lt;/p&gt;","feedback":"&lt;p&gt;Um número decimal pode ser decomposto como a soma de suas partes, incluindo inteira e decimais.&lt;/p&gt;","seed":{"parameters":[{"name":"Q1","label":null,"min":1,"max":9,"step":1},{"name":"Q2","label":null,"min":1,"max":9,"step":1},{"name":"Q3","label":null,"min":1,"max":9,"step":1}],"calculated":[{"name":"T1","label":"{{function}}","function":"Lemonlib.round({{Q1}}+{{Q2}}/10+{{Q3}}/100, 2)","temp":true},{"name":"A1","label":"{{function}}","function":"{{Q1}}"},{"name":"A2","label":"{{function}}","function":"{{Q2}}"},{"name":"A3","label":"{{function}}","function":"{{Q3}}"}],"uniques":true},"algorithm":{"name":"calculateOperation","params":{"method":"equivLiteral","keyboard":"INTERMEDIATE"}}}</v>
      </c>
      <c r="D407" s="184" t="str">
        <f t="shared" si="2"/>
        <v>#REF!</v>
      </c>
    </row>
    <row r="408" ht="15.75" customHeight="1">
      <c r="A408" s="184" t="str">
        <f>Seeds!AB294</f>
        <v>M4-NyO-30a-I-1</v>
      </c>
      <c r="B408" s="184" t="str">
        <f t="shared" si="131"/>
        <v>#REF!</v>
      </c>
      <c r="C408" s="184" t="str">
        <f>Seeds!AA294</f>
        <v>{"id":"M4-NyO-30a-I-1","stimulus":"&lt;p&gt;Arraste os números para que seja satisfeita a seguinte comparação.&lt;/p&gt;","template":"&lt;div style=\"display:flex; justify-content:center;\"&gt;&lt;p&gt;{{response}} &gt;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2)","temp":true},{"name":"A1","label":"{{function}}","function":"math.max({{T1}}, {{T2}})"},{"name":"A2","label":"{{function}}","function":"math.min({{T1}}, {{T2}})"}],"uniques":true},"algorithm":{"name":"calculateOperation","template":"Cloze with drag &amp; drop","params":{"keyboard":"INTERMEDIATE"}}}</v>
      </c>
      <c r="D408" s="184" t="str">
        <f t="shared" si="2"/>
        <v>#REF!</v>
      </c>
    </row>
    <row r="409" ht="15.75" customHeight="1">
      <c r="A409" s="184" t="str">
        <f>Seeds!AB295</f>
        <v>M4-NyO-30a-I-2</v>
      </c>
      <c r="B409" s="184" t="str">
        <f t="shared" si="131"/>
        <v>#REF!</v>
      </c>
      <c r="C409" s="184" t="str">
        <f>Seeds!AA295</f>
        <v>{"id":"M4-NyO-30a-I-2","stimulus":"&lt;p&gt;Arraste os números para que seja satisfeita a seguinte comparação.&lt;/p&gt;","template":"&lt;div style=\"display:flex; justify-content:center;\"&gt;&lt;p&gt;{{response}} &lt; {{response}}&lt;/p&gt;&lt;/div&gt;","hint":"&lt;p&gt;Primeiramente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99,"step":1},{"name":"Q3","label":null,"min":1,"max":99,"step":1}],"calculated":[{"name":"T1","label":"{{function}}","function":"Lemonlib.round({{Q1}}+{{Q2}}/100, 2)","temp":true},{"name":"T2","label":"{{function}}","function":"Lemonlib.round({{Q1}}+{{Q3}}/100, 2)","temp":true},{"name":"A1","label":"{{function}}","function":"math.min({{T1}}, {{T2}})"},{"name":"A2","label":"{{function}}","function":"math.max({{T1}}, {{T2}})"}],"uniques":true},"algorithm":{"name":"calculateOperation","template":"Cloze with drag &amp; drop","params":{"keyboard":"INTERMEDIATE"}}}</v>
      </c>
      <c r="D409" s="184" t="str">
        <f t="shared" si="2"/>
        <v>#REF!</v>
      </c>
    </row>
    <row r="410" ht="15.75" customHeight="1">
      <c r="A410" s="184" t="str">
        <f>Seeds!AB296</f>
        <v>M4-NyO-30a-E-1</v>
      </c>
      <c r="B410" s="184" t="str">
        <f t="shared" si="131"/>
        <v>#REF!</v>
      </c>
      <c r="C410" s="184" t="str">
        <f>Seeds!AA296</f>
        <v>{"id":"M4-NyO-30a-E-1","stimulus":"&lt;p&gt;Arraste e ordene os seguintes números do maior para o menor.&lt;/p&gt;","template":"&lt;p style=\"text-align:center;\"&gt;{{response}} &gt; {{response}} &gt;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2)","temp":true},{"name":"A1","label":"{{function}}","function":"{{T5}}"},{"name":"A2","label":"{{function}}","function":"{{T6}}"},{"name":"A3","label":"{{function}}","function":"{{T4}}"}],"uniques":true},"algorithm":{"name":"calculateOperation","template":"Cloze with drag &amp; drop","params":{"keyboard":"INTERMEDIATE"}}}</v>
      </c>
      <c r="D410" s="184" t="str">
        <f t="shared" si="2"/>
        <v>#REF!</v>
      </c>
    </row>
    <row r="411" ht="15.75" customHeight="1">
      <c r="A411" s="184" t="str">
        <f>Seeds!AB297</f>
        <v>M4-NyO-30a-E-2</v>
      </c>
      <c r="B411" s="184" t="str">
        <f t="shared" si="131"/>
        <v>#REF!</v>
      </c>
      <c r="C411" s="184" t="str">
        <f>Seeds!AA297</f>
        <v>{"id":"M4-NyO-30a-E-2","stimulus":"&lt;p&gt;Arraste e ordene os seguintes números do menor para o maior.&lt;/p&gt;","template":"&lt;p style=\"text-align:center;\"&gt;{{response}} &lt; {{response}} &lt; {{response}}&lt;/p&gt;","hint":"&lt;p&gt;Primeiramente compare as partes inteiras dos números, depois as partes decimais.&lt;/p&gt;","feedback":"&lt;p&gt;Quando a parte inteira de dois números decimais é igual, o maior deles será aquele cuja parte decimal é maior.&lt;/p&gt;","seed":{"parameters":[{"name":"Q1","label":null,"min":1,"max":9,"step":1},{"name":"Q2","label":null,"min":1,"max":9,"step":1},{"name":"Q3","label":null,"min":1,"max":99,"step":1},{"name":"Q4","label":null,"min":1,"max":99,"step":1}],"calculated":[{"name":"T1","label":"{{function}}","function":"Lemonlib.round({{Q1}}+{{Q2}}/10, 2)","temp":true},{"name":"T2","label":"{{function}}","function":"Lemonlib.round({{Q1}}+{{Q3}}/100, 2)","temp":true},{"name":"T3","label":"{{function}}","function":"Lemonlib.round({{Q1}}+{{Q4}}/100, 2)","temp":true},{"name":"T4","label":"{{function}}","function":"math.min({{T1}}, {{T2}}, {{T3}})","temp":true},{"name":"T5","label":"{{function}}","function":"math.max({{T1}}, {{T2}}, {{T3}})","temp":true},{"name":"T6","label":"{{function}}","function":"Lemonlib.round({{T1}}+{{T2}}+{{T3}}-math.min({{T1}}, {{T2}}, {{T3}})-math.max({{T1}}, {{T2}}, {{T3}}), 2)","temp":true},{"name":"A1","label":"{{function}}","function":"{{T4}}"},{"name":"A2","label":"{{function}}","function":"{{T6}}"},{"name":"A3","label":"{{function}}","function":"{{T5}}"}],"uniques":true},"algorithm":{"name":"calculateOperation","template":"Cloze with drag &amp; drop","params":{"keyboard":"INTERMEDIATE"}}}</v>
      </c>
      <c r="D411" s="184" t="str">
        <f t="shared" si="2"/>
        <v>#REF!</v>
      </c>
    </row>
    <row r="412" ht="15.75" customHeight="1">
      <c r="A412" s="184" t="str">
        <f>Seeds!AB298</f>
        <v>M4-NyO-30a-A-1</v>
      </c>
      <c r="B412" s="184" t="str">
        <f t="shared" si="131"/>
        <v>#REF!</v>
      </c>
      <c r="C412" s="184" t="str">
        <f>Seeds!AA298</f>
        <v>{"id":"M4-NyO-30a-A-1","stimulus":"&lt;p&gt;Em uma corrida, Marta alcançou a linha de chegada em {{T1}} s e Abel em {{T2}} s. Arraste os tempos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2)","temp":true},{"name":"A1","label":"{{function}}","function":"math.max({{T1}}, {{T2}})"},{"name":"A2","label":"{{function}}","function":"math.min({{T1}}, {{T2}})"}],"uniques":true},"algorithm":{"name":"calculateOperation","template":"Cloze with drag &amp; drop","params":{"keyboard":"INTERMEDIATE"}}}</v>
      </c>
      <c r="D412" s="184" t="str">
        <f t="shared" si="2"/>
        <v>#REF!</v>
      </c>
    </row>
    <row r="413" ht="15.75" customHeight="1">
      <c r="A413" s="184" t="str">
        <f>Seeds!AB299</f>
        <v>M4-NyO-30a-A-2</v>
      </c>
      <c r="B413" s="184" t="str">
        <f t="shared" si="131"/>
        <v>#REF!</v>
      </c>
      <c r="C413" s="184" t="str">
        <f>Seeds!AA299</f>
        <v>{"id":"M4-NyO-30a-A-2","stimulus":"&lt;p&gt;Federico trouxe {{T1}} kg de carne para um churrasco, enquanto Renata trouxe {{T2}} kg. Arraste essas quantidades para compará-las.&lt;/p&gt;","template":"&lt;div style=\"display:flex; justify-content:center;\"&gt;&lt;p&gt;{{response}} &lt; {{response}}&lt;/p&gt;&lt;/div&gt;","hint":"&lt;p&gt;Compare primeiro as partes inteiras dos números, depois as partes decimais.&lt;/p&gt;","feedback":"&lt;p&gt;Quando a parte inteira de dois números decimais é igual, o maior número será aquele cuja parte decimal é maior.&lt;/p&gt;","seed":{"parameters":[{"name":"Q1","label":null,"min":1,"max":9,"step":1},{"name":"Q2","label":null,"min":1,"max":9,"step":1},{"name":"Q3","label":null,"min":1,"max":99,"step":1}],"calculated":[{"name":"T1","label":"{{function}}","function":"Lemonlib.round({{Q1}}+{{Q2}}/10, 2)","temp":true},{"name":"T2","label":"{{function}}","function":"Lemonlib.round({{Q1}}+{{Q3}}/100, 2)","temp":true},{"name":"A1","label":"{{function}}","function":"math.min({{T1}}, {{T2}})"},{"name":"A2","label":"{{function}}","function":"math.max({{T1}}, {{T2}})"}],"uniques":true},"algorithm":{"name":"calculateOperation","template":"Cloze with drag &amp; drop","params":{"keyboard":"INTERMEDIATE"}}}</v>
      </c>
      <c r="D413" s="184" t="str">
        <f t="shared" si="2"/>
        <v>#REF!</v>
      </c>
    </row>
    <row r="414" ht="15.75" customHeight="1">
      <c r="A414" s="184" t="str">
        <f>Seeds!AB300</f>
        <v>M4-NyO-30a-A-3</v>
      </c>
      <c r="B414" s="184" t="str">
        <f t="shared" si="131"/>
        <v>#REF!</v>
      </c>
      <c r="C414" s="184" t="str">
        <f>Seeds!AA300</f>
        <v>{"id":"M4-NyO-30a-A-3","stimulus":"&lt;p&gt;Por estarem resfriadas, Laura e Bianca estão com febre de {{T1}} °C e {{T2}} °C, respestivamente. Arraste esses valores para compará-los.&lt;/p&gt;","template":"&lt;div style=\"display:flex; justify-content:center;\"&gt;&lt;p&gt;{{response}} &gt; {{response}}&lt;/p&gt;&lt;/div&gt;","hint":"&lt;p&gt;Compare primeiro as partes inteiras dos números, depois as partes decimais.&lt;/p&gt;","feedback":"&lt;p&gt;Quando a parte inteira de dois números decimais é igual, o maior número será aquele cuja parte decimal é maior.&lt;/p&gt;","seed":{"parameters":[{"name":"Q2","label":null,"min":1,"max":9,"step":1},{"name":"Q3","label":null,"min":1,"max":99,"step":1}],"calculated":[{"name":"T1","label":"{{function}}","function":"Lemonlib.round(37+{{Q2}}/10, 2)","temp":true},{"name":"T2","label":"{{function}}","function":"Lemonlib.round(37+{{Q3}}/100, 2)","temp":true},{"name":"A1","label":"{{function}}","function":"math.max({{T1}}, {{T2}})"},{"name":"A2","label":"{{function}}","function":"math.min({{T1}}, {{T2}})"}],"uniques":true},"algorithm":{"name":"calculateOperation","template":"Cloze with drag &amp; drop","params":{"keyboard":"INTERMEDIATE"}}}</v>
      </c>
      <c r="D414" s="184" t="str">
        <f t="shared" si="2"/>
        <v>#REF!</v>
      </c>
    </row>
    <row r="415" ht="15.75" customHeight="1">
      <c r="A415" s="184" t="str">
        <f>Seeds!AB301</f>
        <v>M4-NyO-30b-I-1</v>
      </c>
      <c r="B415" s="184" t="str">
        <f t="shared" si="131"/>
        <v>#REF!</v>
      </c>
      <c r="C415" s="184" t="str">
        <f>Seeds!AA301</f>
        <v>{"id":"M4-NyO-30b-I-1","stimulus":"&lt;p&gt;Situe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ficará.&lt;/p&gt;","algorithm":{"name":"numberline","params":{"min":10,"divisions":31,"distance":0.01,"numbers":3,"frequency":5}}}</v>
      </c>
      <c r="D415" s="184" t="str">
        <f t="shared" si="2"/>
        <v>#REF!</v>
      </c>
    </row>
    <row r="416" ht="15.75" customHeight="1">
      <c r="A416" s="184" t="str">
        <f>Seeds!AB302</f>
        <v>M4-NyO-30b-I-2</v>
      </c>
      <c r="B416" s="184" t="str">
        <f t="shared" si="131"/>
        <v>#REF!</v>
      </c>
      <c r="C416" s="184" t="str">
        <f>Seeds!AA302</f>
        <v>{"id":"M4-NyO-30b-I-2","stimulus":"&lt;p&gt;Situe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ficará.&lt;/p&gt;","algorithm":{"name":"numberline","params":{"min":10,"divisions":31,"distance":0.1,"numbers":3,"frequency":5}}}</v>
      </c>
      <c r="D416" s="184" t="str">
        <f t="shared" si="2"/>
        <v>#REF!</v>
      </c>
    </row>
    <row r="417" ht="15.75" customHeight="1">
      <c r="A417" s="184" t="str">
        <f>Seeds!AB303</f>
        <v>M4-NyO-30b-I-3</v>
      </c>
      <c r="B417" s="184" t="str">
        <f t="shared" si="131"/>
        <v>#REF!</v>
      </c>
      <c r="C417" s="184" t="str">
        <f>Seeds!AA303</f>
        <v>{"id":"M4-NyO-30b-I-3","stimulus":"&lt;p&gt;Situe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ficará.&lt;/p&gt;","algorithm":{"name":"numberline","params":{"min":5,"divisions":31,"distance":0.01,"numbers":3,"frequency":5}}}</v>
      </c>
      <c r="D417" s="184" t="str">
        <f t="shared" si="2"/>
        <v>#REF!</v>
      </c>
    </row>
    <row r="418" ht="15.75" customHeight="1">
      <c r="A418" s="184" t="str">
        <f>Seeds!AB304</f>
        <v>M4-NyO-30b-I-4</v>
      </c>
      <c r="B418" s="184" t="str">
        <f t="shared" si="131"/>
        <v>#REF!</v>
      </c>
      <c r="C418" s="184" t="str">
        <f>Seeds!AA304</f>
        <v>{"id":"M4-NyO-30b-I-4","stimulus":"&lt;p&gt;Situe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ficará.&lt;/p&gt;","algorithm":{"name":"numberline","params":{"min":5,"divisions":31,"distance":0.1,"numbers":3,"frequency":5}}}</v>
      </c>
      <c r="D418" s="184" t="str">
        <f t="shared" si="2"/>
        <v>#REF!</v>
      </c>
    </row>
    <row r="419" ht="15.75" customHeight="1">
      <c r="A419" s="184" t="str">
        <f>Seeds!AB305</f>
        <v>M4-NyO-31a-I-1</v>
      </c>
      <c r="B419" s="184" t="str">
        <f t="shared" si="131"/>
        <v>#REF!</v>
      </c>
      <c r="C419" s="184" t="str">
        <f>Seeds!AA305</f>
        <v>{"id":"M4-NyO-31a-I-1","stimulus":"&lt;p&gt;Qual ​​destes números é a aproximação de {{T1}} para décimos?&lt;/p&gt;","hint":"&lt;p&gt;Para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2)","temp":true},{"name":"T6","function":"Lemonlib.round({{T1}}, 1)","temp":true},{"name":"A1","label":"{{function}}","function":"Lemonlib.round({{T6}}, 1)"},{"name":"A2","label":"{{function}}","function":"Lemonlib.round({{T6}}+0.1, 1)","incorrect":true},{"name":"A3","label":"{{function}}","function":"Lemonlib.round({{T6}}-0.1, 1)","incorrect":true},{"name":"A4","label":"{{function}}","function":"Lemonlib.round({{T6}}+0.2, 1)","incorrect":true},{"name":"A5","label":"{{function}}","function":"Lemonlib.round({{T6}}-0.2, 1)","incorrect":true},{"name":"T2","function":"Lemonlib.round(math.floor({{T1}}*10)/10, 1)","temp":true},{"name":"T3","function":"Lemonlib.round(math.ceil({{T1}}*10)/10, 1)","temp":true},{"name":"T4","function":"Lemonlib.round(({{T1}}-{{T2}})*100, 2)","temp":true},{"name":"T5","function":"Lemonlib.round(({{T3}}-{{T1}})*100, 2)","temp":true}],"uniques":true},"algorithm":{"name":"trueFalse","template":"Multiple choice – standard","params":{"countCorrect":1,"countIncorrect":2,"showCheckIcon":false,
            "columns": 3
        }
    }
}</v>
      </c>
      <c r="D419" s="184" t="str">
        <f t="shared" si="2"/>
        <v>#REF!</v>
      </c>
    </row>
    <row r="420" ht="15.75" customHeight="1">
      <c r="A420" s="184" t="str">
        <f>Seeds!AB306</f>
        <v>M4-NyO-31a-E-1</v>
      </c>
      <c r="B420" s="184" t="str">
        <f t="shared" si="131"/>
        <v>#REF!</v>
      </c>
      <c r="C420" s="184" t="str">
        <f>Seeds!AA306</f>
        <v>{"id":"M4-NyO-31a-E-1","stimulus":"&lt;p&gt;Arredonde para décimos.&lt;/p&gt;","template":"&lt;p style=\"text-align: center\"&gt;{{T1}} →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{{A1}}.&lt;/p&gt;","seed":{"parameters":[{"name":"Q1","label":null,"min":1,"max":99,"step":1},{"name":"Q2","list":[2,3,4,6,7,8]}],"calculated":[{"name":"T1","function":"Lemonlib.round({{Q1}}/10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D420" s="184" t="str">
        <f t="shared" si="2"/>
        <v>#REF!</v>
      </c>
    </row>
    <row r="421" ht="15.75" customHeight="1">
      <c r="A421" s="184" t="str">
        <f>Seeds!AB307</f>
        <v>M4-NyO-31a-A-1</v>
      </c>
      <c r="B421" s="184" t="str">
        <f t="shared" si="131"/>
        <v>#REF!</v>
      </c>
      <c r="C421" s="184" t="str">
        <f>Seeds!AA307</f>
        <v>{"id":"M4-NyO-31a-A-1","stimulus":"&lt;p&gt;A árvore mais antiga de um parque de uma cidade do interior mede {{T1}} m. Aproxime essa altura para décimos.&lt;/p&gt;","template":"&lt;p&gt;A altura da árvore é de aproximadamente {{response}} m.&lt;/p&gt;","hint":"&lt;p&gt;Para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{{A1}}.&lt;/p&gt;","seed":{"parameters":[{"name":"Q1","label":null,"min":150,"max":300,"step":1},{"name":"Q2","list":[2,3,4,6,7,8]}],"calculated":[{"name":"T1","function":"Lemonlib.round({{Q1}}/10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D421" s="184" t="str">
        <f t="shared" si="2"/>
        <v>#REF!</v>
      </c>
    </row>
    <row r="422" ht="15.75" customHeight="1">
      <c r="A422" s="184" t="str">
        <f>Seeds!AB308</f>
        <v>M4-NyO-31a-A-2</v>
      </c>
      <c r="B422" s="184" t="str">
        <f t="shared" si="131"/>
        <v>#REF!</v>
      </c>
      <c r="C422" s="184" t="str">
        <f>Seeds!AA308</f>
        <v>{"id":"M4-NyO-31a-A-2","stimulus":"&lt;p&gt;Carmen fez uma compra no supermercado e pagou R$ {{T1}} por ela. Arredonde esse valor para décimos.&lt;/p&gt;","template":"&lt;p&gt;Ela pagou aproximadamente R$ {{response}}.&lt;/p&gt;","hint":"&lt;p&gt;Para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{{A1}}.&lt;/p&gt;","seed":{"parameters":[{"name":"Q1","label":null,"min":50,"max":200,"step":1},{"name":"Q2","list":[2,3,4,6,7,8]}],"calculated":[{"name":"T1","function":"Lemonlib.round({{Q1}}/10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D422" s="184" t="str">
        <f t="shared" si="2"/>
        <v>#REF!</v>
      </c>
    </row>
    <row r="423" ht="15.75" customHeight="1">
      <c r="A423" s="184" t="str">
        <f>Seeds!AB309</f>
        <v>M4-NyO-31a-A-3</v>
      </c>
      <c r="B423" s="184" t="str">
        <f t="shared" si="131"/>
        <v>#REF!</v>
      </c>
      <c r="C423" s="184" t="str">
        <f>Seeds!AA309</f>
        <v>{"id":"M4-NyO-31a-A-3","stimulus":"&lt;p&gt;Melissa bebeu {{T1}} l de água hoje. Arredonde esse valor para décimos.&lt;/p&gt;","template":"&lt;p&gt;Ela bebeu aproximadamente {{response}} l.&lt;/p&gt;","hint":"&lt;p&gt;Para aproximar um número a décimos, basta descobrir entre quais dois décimos ele está e escolher o mais próximo.&lt;/p&gt;","feedback":"&lt;p&gt;Para aproximar o número {{T1}} a décimos, descubra entre quais dois décimos ele se encontra. Neste caso, entre {{T2}} e {{T3}}.&lt;/p&gt;&lt;p&gt;Em seguida, verifique qual é o mais próximo. Como {{T1}} está a {{T4}} centésimos de {{T2}} e {{T5}} centésimos de {{T3}}, a resposta é {{A1}}.&lt;/p&gt;","seed":{"parameters":[{"name":"Q1","label":null,"min":10,"max":20,"step":1},{"name":"Q2","list":[2,3,4,6,7,8]}],"calculated":[{"name":"T1","function":"Lemonlib.round({{Q1}}/10 + {{Q2}}/100, 2)","temp":true},{"name":"A1","function":"Lemonlib.round({{T1}}, 1)"},{"name":"T2","function":"math.floor({{T1}}*10)/10","temp":true},{"name":"T3","function":"math.ceil({{T1}}*10)/10","temp":true},{"name":"T4","function":"Lemonlib.round(({{T1}}-{{T2}})*100, 2)","temp":true},{"name":"T5","function":"Lemonlib.round(({{T3}}-{{T1}})*100, 2)","temp":true}],"uniques":true},"algorithm":{"name":"calculateOperation","params":{"method":"equivLiteral","keyboard":"INTERMEDIATE"}}}</v>
      </c>
      <c r="D423" s="184" t="str">
        <f t="shared" si="2"/>
        <v>#REF!</v>
      </c>
    </row>
    <row r="424" ht="15.75" customHeight="1">
      <c r="A424" s="184" t="str">
        <f>Seeds!AB310</f>
        <v>M4-NyO-43a-I-1</v>
      </c>
      <c r="B424" s="184" t="str">
        <f t="shared" si="131"/>
        <v>#REF!</v>
      </c>
      <c r="C424" s="184" t="str">
        <f>Seeds!AA310</f>
        <v>{"id":"M4-NyO-43a-I-1","stimulus":"&lt;p&gt;Escolha o resultado da seguinte adição.&lt;/p&gt;&lt;p style=\"text-align: center\"&gt;{{T1}} + {{T2}} =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name":"Q5","label":null,"min":0.02,"max":0.98,"step":0.02},{"name":"Q6","label":null,"min":0.02,"max":0.98,"step":0.02}],"calculated":[{"name":"T1","label":"{{function}}","function":"Lemonlib.round({{Q1}}+{{Q3}},2)","temp":true},{"name":"T2","label":"{{function}}","function":"Lemonlib.round({{Q2}}+{{Q4}},2)","temp":true},{"name":"T3","label":"{{function}}","function":"Lemonlib.round({{T1}}+{{T2}}-math.floor({{T1}}/10+{{T2}}/10)*10,2)","temp":true},{"name":"A1","label":"{{function}}","function":"Lemonlib.round({{T1}}+{{T2}},2)"},{"name":"A2","label":"{{function}}","function":"Lemonlib.round({{T1}}+{{T2}}+{{Q5}},2)","incorrect":true},{"name":"A3","label":"{{function}}","function":"Lemonlib.round({{T1}}+{{T2}}+{{Q6}},2)","incorrect":true}],"uniques":true},"algorithm":{"name":"trueFalse","template":"Multiple choice – standard","params":{"countCorrect":1,"countIncorrect":2,"showCheckIcon":false,
            "columns": 3
        }
    }
}</v>
      </c>
      <c r="D424" s="184" t="str">
        <f t="shared" si="2"/>
        <v>#REF!</v>
      </c>
    </row>
    <row r="425" ht="15.75" customHeight="1">
      <c r="A425" s="184" t="str">
        <f>Seeds!AB311</f>
        <v>M4-NyO-43a-E-1</v>
      </c>
      <c r="B425" s="184" t="str">
        <f t="shared" si="131"/>
        <v>#REF!</v>
      </c>
      <c r="C425" s="184" t="str">
        <f>Seeds!AA311</f>
        <v>{"id":"M4-NyO-43a-E-1","stimulus":"&lt;p&gt;Calcule esta adição.&lt;/p&gt;","template":"&lt;p style=\"text-align: center\"&gt;{{T1}} + {{T2}}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resultado desta adição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v>
      </c>
      <c r="D425" s="184" t="str">
        <f t="shared" si="2"/>
        <v>#REF!</v>
      </c>
    </row>
    <row r="426" ht="15.75" customHeight="1">
      <c r="A426" s="184" t="str">
        <f>Seeds!AB312</f>
        <v>M4-NyO-43a-A-1</v>
      </c>
      <c r="B426" s="184" t="str">
        <f t="shared" si="131"/>
        <v>#REF!</v>
      </c>
      <c r="C426" s="184" t="str">
        <f>Seeds!AA312</f>
        <v>{"id":"M4-NyO-43a-A-1","stimulus":"&lt;p&gt;Guilherme comprou em uma loja um boné por R$ {{T1}} e um moletom por R$ {{T2}}. Quanto ele pagou pelos dois produtos?&lt;/p&gt;","template":"&lt;p&gt;Guilherme pagou R$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cálculo do preço total é:&lt;/p&gt;&lt;div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20.1,"max":39.9,"step":0.1},{"name":"Q2","label":null,"min":40.1,"max":59.9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 2)"}],"uniques":true},"algorithm":{"name":"calculateOperation","params":{"method":"equivLiteral","keyboard":"INTERMEDIATE"}}}</v>
      </c>
      <c r="D426" s="184" t="str">
        <f t="shared" si="2"/>
        <v>#REF!</v>
      </c>
    </row>
    <row r="427" ht="15.75" customHeight="1">
      <c r="A427" s="184" t="str">
        <f>Seeds!AB313</f>
        <v>M4-NyO-43a-A-2</v>
      </c>
      <c r="B427" s="184" t="str">
        <f t="shared" si="131"/>
        <v>#REF!</v>
      </c>
      <c r="C427" s="184" t="str">
        <f>Seeds!AA313</f>
        <v>{"id":"M4-NyO-43a-A-2","stimulus":"&lt;p&gt;Em um dia, uma joaninha percorreu {{T1}} dm até encontrar comida e, no dia seguinte, ela percorreu {{T2}} dm. Quantos decímetros totais ela percorreu nesses dois dias?&lt;/p&gt;","template":"&lt;p&gt;A joaninha percorreu {{response}} dm.&lt;/p&gt;","hint":"&lt;div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de decímetros percorridos pela joaninha para encontrar comida são:&lt;/p&gt;&lt;div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10.1,"max":99.9,"step":0.1},{"name":"Q2","label":null,"min":10.1,"max":99.9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Literal","keyboard":"INTERMEDIATE"}}}</v>
      </c>
      <c r="D427" s="184" t="str">
        <f t="shared" si="2"/>
        <v>#REF!</v>
      </c>
    </row>
    <row r="428" ht="15.75" customHeight="1">
      <c r="A428" s="184" t="str">
        <f>Seeds!AB314</f>
        <v>M4-NyO-43a-A-3</v>
      </c>
      <c r="B428" s="184" t="str">
        <f t="shared" si="131"/>
        <v>#REF!</v>
      </c>
      <c r="C428" s="184" t="str">
        <f>Seeds!AA314</f>
        <v>{"id":"M4-NyO-43a-A-3","stimulus":"&lt;p&gt;Samantha cortou {{T1}} kg de morangos e Gabriel cortou {{T2}} kg de ameixas para a produção de tortinhas de frutas em uma oficina de culinária. Ao todo, quantos quilos de frutas os dois cortaram juntos?&lt;/p&gt;","template":"&lt;p&gt;Eles cortaram {{response}} kg de frutas.&lt;/p&gt;","hint":"&lt;div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{{T3}}&lt;/span&gt;&lt;span class=\"lemo-graphie-label\" style=\"position: absolute; right: 15%; top: 35%;\"&gt;{{T2}}&lt;/span&gt;&lt;span class=\"lemo-graphie-label\" style=\"position: absolute; right: 15%; top: 8%;\"&gt;{{T1}}&lt;/span&gt;&lt;/div&gt;&lt;/div&gt;&lt;/div&gt;","feedback":"&lt;p&gt;O total, em quilogramas, de frutas que eles cortaram foi de:&lt;/p&gt;&lt;div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1.1,"max":9.9,"step":0.1},{"name":"Q2","label":null,"min":1.1,"max":9.9,"step":0.1},{"name":"Q3","label":null,"list":[0.01,0.03,0.05,0.07,0.09]},{"name":"Q4","label":null,"list":[0.02,0.04,0.06,0.08]}],"calculated":[{"name":"T1","label":"{{function}}","function":"Lemonlib.round({{Q1}}+{{Q3}},2)","temp":true},{"name":"T2","label":"{{function}}","function":"Lemonlib.round({{Q2}}+{{Q4}},2)","temp":true},{"name":"T3","label":"{{function}}","function":"Lemonlib.round({{T1}}+{{T2}}-math.floor({{T1}}/10+{{T2}}/10)*10,2)","temp":true},{"name":"A1","label":"{{function}}","function":"Lemonlib.round({{T1}}+{{T2}},2)"}],"uniques":true},"algorithm":{"name":"calculateOperation","params":{"method":"equivSymbolic","keyboard":"INTERMEDIATE"}}}</v>
      </c>
      <c r="D428" s="184" t="str">
        <f t="shared" si="2"/>
        <v>#REF!</v>
      </c>
    </row>
    <row r="429" ht="15.75" customHeight="1">
      <c r="A429" s="184" t="str">
        <f>Seeds!AB315</f>
        <v>M4-NyO-44a-I-1</v>
      </c>
      <c r="B429" s="184" t="str">
        <f t="shared" si="131"/>
        <v>#REF!</v>
      </c>
      <c r="C429" s="184" t="str">
        <f>Seeds!AA315</f>
        <v> {
    "id": "M4-NyO-44a-I-1",
    "stimulus": "&lt;p&gt;Arraste o resultado da subtração a seguir.&lt;/p&gt;",
    "template": "&lt;p style=\"text-align: center\"&gt;{{T3}} − {{T2}} = {{response}}&lt;/p&gt;",
    "hint": "&lt;div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
    "feedback": "&lt;p&gt;O resultado dessa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
    "seed": {
        "parameters": [
            {
                "name": "Q1",
                "label": null,
                "min": 1.1,
                "max": 99.9,
                "step": 0.1
            },
            {
                "name": "Q2",
                "label": null,
                "min": 1.1,
                "max": 99.9,
                "step": 0.1
            },
            {
                "name": "Q3",
                "label": null,
                "list": [
                    0.01,
                    0.03,
                    0.05,
                    0.07,
                    0.09
                ]
            },
            {
                "name": "Q4",
                "label": null,
                "list": [
                    0.02,
                    0.04,
                    0.06,
                    0.08
                ]
            },
            {
                "name": "Q5",
                "label": null,
                "min": 0.02,
                "max": 0.98,
                "step": 0.02
            },
            {
                "name": "Q6",
                "label": null,
                "min": 0.02,
                "max": 0.98,
                "step": 0.02
            }
        ],
        "calculated": [
            {
                "name": "T1",
                "label": "{{function}}",
                "function": "Lemonlib.round({{Q1}}+{{Q3}},2)",
                "temp": true
            },
            {
                "name": "T2",
                "label": "{{function}}",
                "function": "Lemonlib.round({{Q2}}+{{Q4}},2)",
                "temp": true
            },
            {
                "name": "T3",
                "function": "Lemonlib.round({{T1}}+{{T2}}, 2)",
                "temp": true
            },
            {
                "name": "T4",
                "function": "Lemonlib.round({{T3}}-{{T2}}-math.floor({{T3}}/10-{{T2}}/10)*10,2)",
                "temp": true
            },
            {
                "name": "A1",
                "label": "{{T1}}",
                "function": "{{T1}}"
            },
            {
                "name": "A2",
                "label": "{{function}}",
                "function": "Lemonlib.round({{T1}}+{{Q5}}, 2)",
                "incorrect": true
            },
            {
                "name": "A3",
                "label": "{{function}}",
                "function": "Lemonlib.round({{T1}}+{{Q6}}, 2)",
                "incorrect": true
            }
        ],
        "uniques": true
    },
    "algorithm": {
        "name": "calculateOperation",
        "template": "Cloze with drag &amp; drop",
        "params": {
            "keyboard": "INTERMEDIATE"
        }
    }
}</v>
      </c>
      <c r="D429" s="184" t="str">
        <f t="shared" si="2"/>
        <v>#REF!</v>
      </c>
    </row>
    <row r="430" ht="15.75" customHeight="1">
      <c r="A430" s="184" t="str">
        <f>Seeds!AB316</f>
        <v>M4-NyO-44a-E-1</v>
      </c>
      <c r="B430" s="184" t="str">
        <f t="shared" si="131"/>
        <v>#REF!</v>
      </c>
      <c r="C430" s="184" t="str">
        <f>Seeds!AA316</f>
        <v>{"id":"M4-NyO-44a-E-1","stimulus":"&lt;p&gt;Calcule esta subtração.&lt;/p&gt;","template":"&lt;p style=\"text-align: center\"&gt;{{T3}} − {{T2}} = {{response}}&lt;/p&gt;","hint":"&lt;div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{{T4}}&lt;/span&gt;&lt;span class=\"lemo-graphie-label\" style=\"position:absolute; right: 15%; top: 35%;\"&gt;{{T2}}&lt;/span&gt;&lt;span class=\"lemo-graphie-label\" style=\"position: absolute; right: 15%; top:8%;\"&gt;{{T3}}&lt;/span&gt;&lt;/div&gt;&lt;/div&gt;&lt;/div&gt;","feedback":"&lt;p&gt;O resultado desta subtração é:&lt;/p&gt;&lt;div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3}}&lt;/span&gt;&lt;/div&gt;&lt;/div&gt;&lt;/div&gt;","seed":{"parameters":[{"name":"Q1","label":null,"min":1.1,"max":99.9,"step":0.1},{"name":"Q2","label":null,"min":1.1,"max":99.9,"step":0.1},{"name":"Q3","label":null,"list":[0.01,0.03,0.05,0.07,0.09]},{"name":"Q4","label":null,"list":[0.02,0.04,0.06,0.08]}],"calculated":[{"name":"T1","label":"{{function}}","function":"Lemonlib.round({{Q1}}+{{Q3}},2)","temp":true},{"name":"T2","label":"{{function}}","function":"Lemonlib.round({{Q2}}+{{Q4}},2)","temp":true},{"name":"T3","function":"Lemonlib.round({{T1}}+{{T2}}, 2)","temp":true},{"name":"T4","function":"Lemonlib.round({{T3}}-{{T2}}-math.floor({{T3}}/10-{{T2}}/10)*10,2)","temp":true},{"name":"A1","label":"{{T1}}","function":"{{T1}}"}],"uniques":true},"algorithm":{"name":"calculateOperation","params":{"method":"equivLiteral","keyboard":"INTERMEDIATE"}}}</v>
      </c>
      <c r="D430" s="184" t="str">
        <f t="shared" si="2"/>
        <v>#REF!</v>
      </c>
    </row>
    <row r="431" ht="15.75" customHeight="1">
      <c r="A431" s="184" t="str">
        <f>Seeds!AB317</f>
        <v>M4-NyO-44a-A-1</v>
      </c>
      <c r="B431" s="184" t="str">
        <f t="shared" si="131"/>
        <v>#REF!</v>
      </c>
      <c r="C431" s="184" t="str">
        <f>Seeds!AA317</f>
        <v>{"id":"M4-NyO-44a-A-1","stimulus":"&lt;p&gt;Natália e Raul estão comparando as notas que eles obtiveram em uma atividade de matemática. Natália obteve {{T3}} e Raul obteve {{T2}}. Qual é a diferença entre os dois números?&lt;/p&gt;","template":"&lt;p&gt;A diferença é de {{response}}.&lt;/p&gt;","hint":"&lt;div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8%;\"&gt;{{T3}}&lt;/span&gt;&lt;/div&gt;&lt;/div&gt;&lt;/div&gt;","feedback":"&lt;p&gt;A diferença entre os dois números é:&lt;/p&gt;&lt;div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1.1,"max":99.9,"step":0.1},{"name":"Q2","label":null,"min":1.1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v>
      </c>
      <c r="D431" s="184" t="str">
        <f t="shared" si="2"/>
        <v>#REF!</v>
      </c>
    </row>
    <row r="432" ht="15.75" customHeight="1">
      <c r="A432" s="184" t="str">
        <f>Seeds!AB318</f>
        <v>M4-NyO-44a-A-2</v>
      </c>
      <c r="B432" s="184" t="str">
        <f t="shared" si="131"/>
        <v>#REF!</v>
      </c>
      <c r="C432" s="184" t="str">
        <f>Seeds!AA318</f>
        <v>{"id":"M4-NyO-44a-A-2","stimulus":"&lt;p&gt;Simone está percorrendo uma trilha de {{T3}} km e vai levar alguns dias para concluí-la. Se ela já percorreu {{T2}} km, quantos quilômetros faltam para chegar ao destino?&lt;/p&gt;","template":"&lt;p&gt;Ela ainda tem {{response}} km a percorrer.&lt;/p&gt;","hint":"&lt;div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{{T4}}&lt;/span&gt;&lt;span class=\"lemo-graphie-label\" style=\"position: absolute; right: 20%; top: 35%;\"&gt;{{T2}}&lt;/span&gt;&lt;span class=\"lemo-graphie-label\" style=\"position: absolute; right: 20%; top: 8%;\"&gt;{{T3}}&lt;/span&gt;&lt;/div&gt;&lt;/div&gt;&lt;/div&gt;","feedback":"&lt;p&gt;Os quilômetros que faltam são:&lt;/p&gt;&lt;div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3}}&lt;/span&gt;&lt;/div&gt;&lt;/div&gt;&lt;/div&gt;","seed":{"parameters":[{"name":"Q1","label":null,"min":20.1,"max":99.9,"step":0.1},{"name":"Q2","label":null,"min":20.1,"max":99.9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10-{{T2}}/10)*10,2)","temp":true},{"name":"A1","label":"{{function}}","function":"{{T1}}"}],"uniques":true},"algorithm":{"name":"calculateOperation","params":{"method":"equivSymbolic","keyboard":"INTERMEDIATE"}}}</v>
      </c>
      <c r="D432" s="184" t="str">
        <f t="shared" si="2"/>
        <v>#REF!</v>
      </c>
    </row>
    <row r="433" ht="15.75" customHeight="1">
      <c r="A433" s="184" t="str">
        <f>Seeds!AB319</f>
        <v>M4-NyO-44a-A-3</v>
      </c>
      <c r="B433" s="184" t="str">
        <f t="shared" si="131"/>
        <v>#REF!</v>
      </c>
      <c r="C433" s="184" t="str">
        <f>Seeds!AA319</f>
        <v>{"id":"M4-NyO-44a-A-3","stimulus":"&lt;p&gt;Oliver precisa despejar {{T3}} l de água em uma bacia para fazer uma massa de isca para pesca. Se até agora ele despejou {{T2}} l, quantos litros faltam para ele completar?&lt;/p&gt;","template":"&lt;p&gt;Faltam despejar {{response}} l.&lt;/p&gt;","hint":"&lt;div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 .{{T4}}&lt;/span&gt;&lt;span class=\"lemo-graphie-label\" style=\"position: absolute; right: 30%; top: 35%;\"&gt;{{T2}}&lt;/span&gt;&lt;span class=\"lemo-graphie-label\" style=\"position: absolute; right: 30%; top: 8%;\"&gt;{{T3}}&lt;/span&gt;&lt;/div&gt;&lt;/div&gt;&lt;/div&gt;","feedback":"&lt;p&gt;Os litros restantes para despejar são:&lt;/p&gt;&lt;div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3}}&lt;/span&gt;&lt;/div&gt;&lt;/div&gt;&lt;/div&gt;","seed":{"parameters":[{"name":"Q1","label":null,"min":0.1,"max":4.9,"step":0.1},{"name":"Q2","label":null,"min":0.1,"max":4.9,"step":0.1},{"name":"Q3","label":null,"list":[0.01,0.03,0.05,0.07,0.09]},{"name":"Q4","label":null,"list":[0.02,0.04,0.06,0.08]}],"calculated":[{"name":"T1","label":"{{function}}","function":"Lemonlib.round({{Q1}} + {{Q3}},2)","temp":true},{"name":"T2","label":"{{function}}","function":"Lemonlib.round({{Q2}} + {{Q4}},2)","temp":true},{"name":"T3","label":"{{function}}","function":"Lemonlib.round({{T1}} + {{T2}},2)","temp":true},{"name":"T4","label":"{{function}}","function":"Lemonlib.round(({{T3}}-{{T2}}-math.floor({{T3}}-{{T2}}))*100,2)","temp":true},{"name":"A1","label":"{{function}}","function":"{{T1}}"}],"uniques":true},"algorithm":{"name":"calculateOperation","params":{"method":"equivSymbolic","keyboard":"INTERMEDIATE"}}}</v>
      </c>
      <c r="D433" s="184" t="str">
        <f t="shared" si="2"/>
        <v>#REF!</v>
      </c>
    </row>
    <row r="434" ht="15.75" customHeight="1">
      <c r="A434" s="184" t="str">
        <f>Seeds!AB320</f>
        <v>M4-NyO-32a-I-1</v>
      </c>
      <c r="B434" s="184" t="str">
        <f t="shared" si="131"/>
        <v>#REF!</v>
      </c>
      <c r="C434" s="184" t="str">
        <f>Seeds!AA320</f>
        <v>{"id":"M4-NyO-32a-I-1","stimulus":"&lt;p&gt;Selecione o resultado desta multiplicação.&lt;/p&gt;&lt;p style=\"text-align: center\"&gt;{{Q1}} × {{Q2}} = ...&lt;/p&gt;","hint":"&lt;p&gt;O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name":"Q3","label":null,"min":2,"max":99,"step":1},{"name":"Q4","label":null,"min":2,"max":99,"step":1},{"name":"Q5","label":null,"min":2,"max":99,"step":1}],"calculated":[{"name":"A1","label":"{{function}}","function":"Lemonlib.round({{Q1}}*{{Q2}}, 2)"},{"name":"A2","label":"{{function}}","function":"Lemonlib.round({{Q1}}+{{Q2}}, 2)","incorrect":true},{"name":"A3","label":"{{function}}","function":"Lemonlib.round({{Q1}}*{{Q2}}+{{Q3}}, 2)","incorrect":true},{"name":"A4","label":"{{function}}","function":"Lemonlib.round({{Q1}}*{{Q2}}+{{Q4}}, 2)","incorrect":true},{"name":"A5","label":"{{function}}","function":"Lemonlib.round({{Q1}}*{{Q2}}-{{Q5}}, 2)","incorrect":true},{"name":"T1","function":"{{Q1}}*100","temp":true},{"name":"T2","function":"{{T1}}*{{Q2}}","temp":true}],"uniques":true},"algorithm":{"name":"trueFalse","template":"Multiple choice – standard","params":{"countCorrect":1,"countIncorrect":2,"showCheckIcon":false,
            "columns": 3
        }
    }
}</v>
      </c>
      <c r="D434" s="184" t="str">
        <f t="shared" si="2"/>
        <v>#REF!</v>
      </c>
    </row>
    <row r="435" ht="15.75" customHeight="1">
      <c r="A435" s="184" t="str">
        <f>Seeds!AB321</f>
        <v>M4-NyO-32a-E-1</v>
      </c>
      <c r="B435" s="184" t="str">
        <f t="shared" si="131"/>
        <v>#REF!</v>
      </c>
      <c r="C435" s="184" t="str">
        <f>Seeds!AA321</f>
        <v>{"id":"M4-NyO-32a-E-1","stimulus":"&lt;p&gt;Calcule esta multiplicação.&lt;/p&gt;","template":"&lt;p style=\"text-align: center\"&gt;{{Q1}} × {{Q2}} =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{{A1}}&lt;/p&gt;","seed":{"parameters":[{"name":"Q1","label":null,"min":1.01,"max":99.99,"step":0.02},{"name":"Q2","label":null,"min":2,"max":99,"step":1}],"calculated":[{"name":"T1","function":"{{Q1}}*100","temp":true},{"name":"T2","function":" {{T1}}*{{Q2}}","temp":true},{"name":"A1","label":"{{function}}","function":" Lemonlib.round({{Q1}}*{{Q2}}, 2)"}],"uniques":true},"algorithm":{"name":"calculateOperation","params":{"method":"equivLiteral","keyboard":"INTERMEDIATE"}}}</v>
      </c>
      <c r="D435" s="184" t="str">
        <f t="shared" si="2"/>
        <v>#REF!</v>
      </c>
    </row>
    <row r="436" ht="15.75" customHeight="1">
      <c r="A436" s="184" t="str">
        <f>Seeds!AB322</f>
        <v>M4-NyO-32a-A-1</v>
      </c>
      <c r="B436" s="184" t="str">
        <f t="shared" si="131"/>
        <v>#REF!</v>
      </c>
      <c r="C436" s="184" t="str">
        <f>Seeds!AA322</f>
        <v>{"id":"M4-NyO-32a-A-1","stimulus":"&lt;p&gt;Joana faz uma caminhada de {{Q1}} km todos os dias. Quantos quilômetros totais ela caminha em {{Q2}} dias?&lt;/p&gt;","template":"&lt;p&gt;Ela caminha {{response}} km.&lt;/p&gt;","hint":"&lt;p&gt;O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1.01,"max":14.99,"step":0.02},{"name":"Q2","label":null,"min":2,"max":99,"step":1}],"calculated":[{"name":"T1","function":"Lemonlib.round({{Q1}}*100,2)","temp":true},{"name":"T2","function":"Lemonlib.round({{T1}}*{{Q2}},2)","temp":true},{"name":"A1","label":"{{function}}","function":"Lemonlib.round({{Q1}}*{{Q2}},2)"}],"uniques":true},"algorithm":{"name":"calculateOperation","params":{"method":"equivLiteral","keyboard":"INTERMEDIATE"}}}</v>
      </c>
      <c r="D436" s="184" t="str">
        <f t="shared" si="2"/>
        <v>#REF!</v>
      </c>
    </row>
    <row r="437" ht="15.75" customHeight="1">
      <c r="A437" s="184" t="str">
        <f>Seeds!AB323</f>
        <v>M4-NyO-32a-A-2</v>
      </c>
      <c r="B437" s="184" t="str">
        <f t="shared" si="131"/>
        <v>#REF!</v>
      </c>
      <c r="C437" s="184" t="str">
        <f>Seeds!AA323</f>
        <v>{"id":"M4-NyO-32a-A-2","stimulus":"&lt;p&gt;Em um supermercado há {{Q2}} refrigeradores que refrigeram {{Q1}} kg de pescados cada um. Quantos quilos de pescados existem ao todo neste supermercado?&lt;/p&gt;","template":"&lt;p&gt;No total há {{response}} kg de pescados.&lt;/p&gt;","hint":"&lt;p&gt;O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{{A1}}&lt;/p&gt;","seed":{"parameters":[{"name":"Q1","label":null,"min":10.01,"max":99.99,"step":0.02},{"name":"Q2","label":null,"min":2,"max":99,"step":1}],"calculated":[{"name":"T1","function":"{{Q1}}*100","temp":true},{"name":"T2","function":" {{T1}}*{{Q2}}","temp":true},{"name":"A1","label":"{{function}}","function":" Lemonlib.round({{Q1}}*{{Q2}}, 2)"}],"uniques":true},"algorithm":{"name":"calculateOperation","params":{"method":"equivLiteral","keyboard":"INTERMEDIATE"}}}</v>
      </c>
      <c r="D437" s="184" t="str">
        <f t="shared" si="2"/>
        <v>#REF!</v>
      </c>
    </row>
    <row r="438" ht="15.75" customHeight="1">
      <c r="A438" s="184" t="str">
        <f>Seeds!AB324</f>
        <v>M4-NyO-32a-A-3</v>
      </c>
      <c r="B438" s="184" t="str">
        <f t="shared" si="131"/>
        <v>#REF!</v>
      </c>
      <c r="C438" s="184" t="str">
        <f>Seeds!AA324</f>
        <v>{"id":"M4-NyO-32a-A-3","stimulus":"&lt;p&gt;Núbia foi à mercearia do bairro comprar leite. Se o litro do leite custava R$ {{Q1}}, quanto ela precisou pagar por {{Q2}} l?&lt;/p&gt;","template":"&lt;p&gt;Ela pagou R$ {{response}}.&lt;/p&gt;","hint":"&lt;p&gt;O resultado tem tantas casas decimais quanto o número total de casas decimais no primeiro fator.&lt;/p&gt;","feedback":"&lt;p&gt;Primeiramente, multiplique os fatores como se fossem números naturais.&lt;/p&gt;&lt;p style=\"text-align: center\"&gt;{{T1}} × {{Q2}} = {{T2}}&lt;/p&gt;&lt;p&gt;Em seguida, separe a partir da direita tantas casas decimais quantas houver no primeiro fator. Como neste caso são 2, a vírgula é movida 2 posições.&lt;/p&gt;&lt;p style=\"text-align: center\"&gt;{{T2}} → {{A1}}&lt;/p&gt;","seed":{"parameters":[{"name":"Q1","label":null,"min":2.31,"max":4.59,"step":0.02},{"name":"Q2","label":null,"min":2,"max":50,"step":1}],"calculated":[{"name":"T1","function":"{{Q1}}*100","temp":true},{"name":"T2","function":" {{T1}}*{{Q2}}","temp":true},{"name":"A1","label":"{{function}}","function":" Lemonlib.round({{Q1}}*{{Q2}}, 2)"}],"uniques":true},"algorithm":{"name":"calculateOperation","params":{"method":"equivLiteral","keyboard":"INTERMEDIATE"}}}</v>
      </c>
      <c r="D438" s="184" t="str">
        <f t="shared" si="2"/>
        <v>#REF!</v>
      </c>
    </row>
    <row r="439" ht="15.75" customHeight="1">
      <c r="A439" s="184" t="str">
        <f>Seeds!AB325</f>
        <v>M4-NyO-33a-I-1</v>
      </c>
      <c r="B439" s="184" t="str">
        <f t="shared" si="131"/>
        <v>#REF!</v>
      </c>
      <c r="C439" s="184" t="str">
        <f>Seeds!AA325</f>
        <v>{"id":"M4-NyO-33a-I-1","stimulus":"&lt;p&gt;Selecione o resultado desta divisão.&lt;/p&gt;&lt;p style=\"text-align: center\"&gt;{{T1}} : {{Q1}} = ...&lt;/p&gt;","hint":"&lt;p&gt;Quando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name":"Q3","label":null,"min":1.01,"max":99.99,"step":0.01},{"name":"Q4","label":null,"min":1.01,"max":99.99,"step":0.01}],"calculated":[{"name":"T1","label":"{{function}}","function":"Lemonlib.round({{Q1}}*{{Q2}}, 2)","temp":true},{"name":"A1","label":"{{function}}","function":"{{Q2}}"},{"name":"A2","label":"{{function}}","function":"{{Q3}}","incorrect":true},{"name":"A3","label":"{{function}}","function":"{{Q4}}","incorrect":true}],"uniques":true},"algorithm":{"name":"trueFalse","template":"Multiple choice – standard","params":{"countCorrect":1,"countIncorrect":2,"showCheckIcon":false,
            "columns": 3
        }
    }
}</v>
      </c>
      <c r="D439" s="184" t="str">
        <f t="shared" si="2"/>
        <v>#REF!</v>
      </c>
    </row>
    <row r="440" ht="15.75" customHeight="1">
      <c r="A440" s="184" t="str">
        <f>Seeds!AB326</f>
        <v>M4-NyO-33a-E-1</v>
      </c>
      <c r="B440" s="184" t="str">
        <f t="shared" si="131"/>
        <v>#REF!</v>
      </c>
      <c r="C440" s="184" t="str">
        <f>Seeds!AA326</f>
        <v>{"id":"M4-NyO-33a-E-1","stimulus":"&lt;p&gt;Calcule esta divisão.&lt;/p&gt;","template":"&lt;p style=\"text-align: center\"&gt;{{T1}} : {{Q1}} = {{response}}.&lt;/p&gt;","hint":"&lt;p&gt;Quando terminar de dividir a parte inteira, coloque uma vírgula no quociente e continue a divisão.&lt;/p&gt;","feedback":"&lt;p&gt;Quando terminar de dividir a parte inteira, coloque uma vírgula no quociente e continue a divisão.&lt;/p&gt;","seed":{"parameters":[{"name":"Q1","label":null,"min":2,"max":9,"step":1},{"name":"Q2","label":null,"min":1.01,"max":99.99,"step":0.02}],"calculated":[{"name":"T1","function":"Lemonlib.round({{Q1}}*{{Q2}}, 2)","temp":true},{"name":"A1","label":"{{function}}","function":" {{Q2}}"}],"uniques":true},"algorithm":{"name":"calculateOperation","params":{"method":"equivLiteral","keyboard":"INTERMEDIATE"}}}</v>
      </c>
      <c r="D440" s="184" t="str">
        <f t="shared" si="2"/>
        <v>#REF!</v>
      </c>
    </row>
    <row r="441" ht="15.75" customHeight="1">
      <c r="A441" s="184" t="str">
        <f>Seeds!AB327</f>
        <v>M4-NyO-33a-A-1</v>
      </c>
      <c r="B441" s="184" t="str">
        <f t="shared" si="131"/>
        <v>#REF!</v>
      </c>
      <c r="C441" s="184" t="str">
        <f>Seeds!AA327</f>
        <v>{"id":"M4-NyO-33a-A-1","stimulus":"&lt;p&gt;Lucas comprou {{Q1}} jogos de videogame por R$ {{T1}}. Se todos os jogos custaram o mesmo preço, quanto custou cada jogo?&lt;/p&gt;","template":"&lt;p&gt;Cada jogo custou {{response}}.&lt;/p&gt;","hint":"&lt;p&gt;Quando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D441" s="184" t="str">
        <f t="shared" si="2"/>
        <v>#REF!</v>
      </c>
    </row>
    <row r="442" ht="15.75" customHeight="1">
      <c r="A442" s="184" t="str">
        <f>Seeds!AB328</f>
        <v>M4-NyO-33a-A-2</v>
      </c>
      <c r="B442" s="184" t="str">
        <f t="shared" si="131"/>
        <v>#REF!</v>
      </c>
      <c r="C442" s="184" t="str">
        <f>Seeds!AA328</f>
        <v>{"id":"M4-NyO-33a-A-2","stimulus":"&lt;p&gt;Nanda quer vender alguns brinquedos repetidos do irmão dela, pois ele tem {{Q1}} versões do mesmo brinquedo. Sendo assim, ela mediu a massa de todos esses brinquedos e obteve um total de {{T1}} g. Quantas gramas pesa cada brinquedo?&lt;/p&gt;","template":"&lt;p&gt;Cada brinquedo pesa {{response}} g.&lt;/p&gt;","hint":"&lt;p&gt;Quando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D442" s="184" t="str">
        <f t="shared" si="2"/>
        <v>#REF!</v>
      </c>
    </row>
    <row r="443" ht="15.75" customHeight="1">
      <c r="A443" s="184" t="str">
        <f>Seeds!AB329</f>
        <v>M4-NyO-33a-A-3</v>
      </c>
      <c r="B443" s="184" t="str">
        <f t="shared" si="131"/>
        <v>#REF!</v>
      </c>
      <c r="C443" s="184" t="str">
        <f>Seeds!AA329</f>
        <v>{"id":"M4-NyO-33a-A-3","stimulus":"&lt;p&gt;Miguel preparou {{T1}} cl de uma batida de morando para comemorar o aniversário da avó dele. Como ele distribuiu a batida igualmente em {{Q1}} copos, quantos centilitros ficou em cada um?&lt;/p&gt;","template":"&lt;p&gt;Cada copo ficou com {{response}} cl.&lt;/p&gt;","hint":"&lt;p&gt;Quando terminar de dividir a parte inteira, coloque uma vírgula no quociente e continue a divisão.&lt;/p&gt;","feedback":"&lt;p&gt;Quando terminar de dividir a parte inteira, coloque uma vírgula no quociente e continue a divisão.&lt;/p&gt;&lt;p style=\"text-align: center\"&gt;{{T1}} : {{Q1}} = {{A1}}&lt;/p&gt;","seed":{"parameters":[{"name":"Q1","label":null,"min":2,"max":9,"step":1},{"name":"Q2","label":null,"min":10.05,"max":50.95,"step":0.1}],"calculated":[{"name":"T1","function":"Lemonlib.round({{Q1}}*{{Q2}}, 2)","temp":true},{"name":"A1","label":"{{function}}","function":" {{Q2}}"}],"uniques":true},"algorithm":{"name":"calculateOperation","params":{"method":"equivLiteral","keyboard":"INTERMEDIATE"}}}</v>
      </c>
      <c r="D443" s="184" t="str">
        <f t="shared" si="2"/>
        <v>#REF!</v>
      </c>
    </row>
    <row r="444" ht="15.75" customHeight="1">
      <c r="A444" s="184" t="str">
        <f>Seeds!AB330</f>
        <v>M4-NyO-33b-I-1</v>
      </c>
      <c r="B444" s="184" t="str">
        <f t="shared" si="131"/>
        <v>#REF!</v>
      </c>
      <c r="C444" s="184" t="str">
        <f>Seeds!AA330</f>
        <v>{"id":"M4-NyO-33b-I-1","stimulus":"&lt;p&gt;Selecione o resultado desta divisão.&lt;/p&gt;&lt;p style=\"text-align: center\"&gt;{{T1}} : {{T2}} = ...&lt;/p&gt;","hint":"&lt;p&gt;Quando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name":"Q4","label":null,"min":2,"max":9,"step":1},{"name":"Q5","label":null,"min":2,"max":9,"step":1}],"calculated":[{"name":"T1","function":"{{Q1}}*{{Q2}}","temp":true},{"name":"T2","function":"{{Q2}}*{{Q3}}","temp":true},{"name":"A1","label":"{{function}}","function":"Lemonlib.round({{Q1}}/{{Q3}}, 2)"},{"name":"A2","label":"{{function}}","function":"Lemonlib.round({{Q1}}/{{Q4}}, 2)","incorrect":true},{"name":"A3","label":"{{function}}","function":"Lemonlib.round({{Q1}}/{{Q5}}, 2)","incorrect":true}],"uniques":true},"algorithm":{"name":"trueFalse","template":"Multiple choice – standard","params":{"countCorrect":1,"countIncorrect":2,"showCheckIcon":false,
            "columns": 3
        }
    }
}</v>
      </c>
      <c r="D444" s="184" t="str">
        <f t="shared" si="2"/>
        <v>#REF!</v>
      </c>
    </row>
    <row r="445" ht="15.75" customHeight="1">
      <c r="A445" s="184" t="str">
        <f>Seeds!AB331</f>
        <v>M4-NyO-33b-E-1</v>
      </c>
      <c r="B445" s="184" t="str">
        <f t="shared" si="131"/>
        <v>#REF!</v>
      </c>
      <c r="C445" s="184" t="str">
        <f>Seeds!AA331</f>
        <v>{"id":"M4-NyO-33b-E-1","stimulus":"&lt;p&gt;Calcule esta divisão.&lt;/p&gt;","template":"&lt;p style=\"text-align: center\"&gt;{{T1}} : {{T2}} = {{response}}&lt;/p&gt;","hint":"&lt;p&gt;Quando terminar de dividir a parte inteira, coloque uma vírgula no quociente e continue a divisão.&lt;/p&gt;","feedback":"&lt;p&gt;Quando terminar de dividir a parte inteira, coloque uma vírgula no quociente e continue a divisão.&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D445" s="184" t="str">
        <f t="shared" si="2"/>
        <v>#REF!</v>
      </c>
    </row>
    <row r="446" ht="15.75" customHeight="1">
      <c r="A446" s="184" t="str">
        <f>Seeds!AB332</f>
        <v>M4-NyO-33b-A-1</v>
      </c>
      <c r="B446" s="184" t="str">
        <f t="shared" si="131"/>
        <v>#REF!</v>
      </c>
      <c r="C446" s="184" t="str">
        <f>Seeds!AA332</f>
        <v>{"id":"M4-NyO-33b-A-1","stimulus":"&lt;p&gt;Na escola de Túlio foram usados {{T1}} l de tinta acrílica para pintar {{T2}} murais. Como todos os murais são do mesmo tamanho e receberam a mesma quantidade de tinta, quantos litros foram usados em cada um?&lt;/p&gt;","template":"&lt;p&gt;Foram usados {{response}} l em cada mural.&lt;/p&gt;","hint":"&lt;p&gt;Quando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D446" s="184" t="str">
        <f t="shared" si="2"/>
        <v>#REF!</v>
      </c>
    </row>
    <row r="447" ht="15.75" customHeight="1">
      <c r="A447" s="184" t="str">
        <f>Seeds!AB333</f>
        <v>M4-NyO-33b-A-2</v>
      </c>
      <c r="B447" s="184" t="str">
        <f t="shared" si="131"/>
        <v>#REF!</v>
      </c>
      <c r="C447" s="184" t="str">
        <f>Seeds!AA333</f>
        <v>{"id":"M4-NyO-33b-A-2","stimulus":"&lt;p&gt;Em um concurso de rádio, Alberto e seu pai obtiveram {{T1}} pontos após responderem {{T2}} perguntas. Quantos pontos eles ganharam em cada questão?&lt;/p&gt;","template":"&lt;p&gt;Eles conseguiram {{response}} pontos por pergunta.&lt;/p&gt;","hint":"&lt;p&gt;Quando terminar de dividir a parte inteira, coloque uma vírgula no quociente e continue a divisão.&lt;/p&gt;","feedback":"&lt;p&gt;Quando terminar de dividir a parte inteira, coloque uma vírgula no quociente e continue a divisão.&lt;/p&gt;&lt;p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D447" s="184" t="str">
        <f t="shared" si="2"/>
        <v>#REF!</v>
      </c>
    </row>
    <row r="448" ht="15.75" customHeight="1">
      <c r="A448" s="184" t="str">
        <f>Seeds!AB334</f>
        <v>M4-NyO-33b-A-3</v>
      </c>
      <c r="B448" s="184" t="str">
        <f t="shared" si="131"/>
        <v>#REF!</v>
      </c>
      <c r="C448" s="184" t="str">
        <f>Seeds!AA334</f>
        <v>{"id":"M4-NyO-33b-A-3","stimulus":"&lt;p&gt;Uma comedoria de um cinema recebeu um pacote pesando {{T1}} hg e contendo {{T2}} sacos de pipoca. Quantos hectogramas cada saco pesa?&lt;/p&gt;","template":"&lt;p&gt;Cada saco pesa {{response}} hg.&lt;/p&gt;","hint":"&lt;p&gt;Ao terminar de dividir a parte inteira, coloque uma vírgula no quociente e continue dividindo.&lt;/p&gt;","feedback":"&lt;p&gt;Quando terminar de dividir a parte inteira, coloque uma vírgula no quociente e continue dividindo.&lt;/p&gt;&lt;p style=\"text-align: center\"&gt;{{T1}} : {{T2}} = {{A1}}&lt;/p&gt;","seed":{"parameters":[{"name":"Q1","label":null,"min":1,"max":21,"step":2},{"name":"Q2","label":null,"min":2,"max":9,"step":1},{"name":"Q3","list":[2,4,5]}],"calculated":[{"name":"T1","function":"{{Q1}}*{{Q2}}","temp":true},{"name":"T2","function":"{{Q2}}*{{Q3}}","temp":true},{"name":"A1","label":"{{function}}","function":"Lemonlib.round({{Q1}}/{{Q3}}, 2)"}],"uniques":true},"algorithm":{"name":"calculateOperation","params":{"method":"equivLiteral","keyboard":"INTERMEDIATE"}}}</v>
      </c>
      <c r="D448" s="184" t="str">
        <f t="shared" si="2"/>
        <v>#REF!</v>
      </c>
    </row>
    <row r="449" ht="15.75" customHeight="1">
      <c r="A449" s="184" t="str">
        <f>Seeds!AB335</f>
        <v>M4-NyO-33c-I-1</v>
      </c>
      <c r="B449" s="184" t="str">
        <f t="shared" si="131"/>
        <v>#REF!</v>
      </c>
      <c r="C449" s="184" t="str">
        <f>Seeds!AA335</f>
        <v>{"id":"M4-NyO-33c-I-1","stimulus":"&lt;p&gt;Selecione a divisão que é equivalente à seguinte:&lt;/p&gt;&lt;p style=\"text-align: center\"&gt;{{T1}} : {{Q3}}&lt;/p&gt;","hint":"&lt;p&gt;Para obter uma divisão equivalente, multiplique ou divida o dividendo e o divisor pelo mesmo número.&lt;/p&gt;","feedback":"&lt;p&gt;Para obter uma divisão equivalente, pode-se multiplicar ou dividir o dividendo e o divisor pelo mesmo número.&lt;/p&gt;&lt;p&gt;O resultado das duas divisões é o mesmo.&lt;/p&gt;&lt;p style=\"text-align: center\"&gt;{{T1}} : {{Q3}} = {{T7}}&lt;/p&gt;&lt;p&gt;{{T3}} : {{T6}} = {{T7}}&lt;/p&gt;","seed":{"parameters":[{"name":"Q1","label":null,"min":1,"max":9,"step":1},{"name":"Q2","label":null,"min":1,"max":99,"step":1},{"name":"Q3","label":null,"min":2,"max":9,"step":1}],"calculated":[{"name":"T1","label":"{{function}}","function":"Lemonlib.round({{Q1}}+{{Q2}}/100, 2)","temp":true},{"name":"T2","label":"{{function}}","function":"Lemonlib.round({{Q1}}*10+{{Q2}}/10, 1)","temp":true},{"name":"T3","label":"{{function}}","function":"{{Q1}}*100+{{Q2}}","temp":true},{"name":"T4","label":"{{function}}","function":"{{Q1}}*1000+{{Q2}}*10","temp":true},{"name":"T5","label":"{{function}}","function":"{{Q3}}*10","temp":true},{"name":"T6","label":"{{function}}","function":"{{Q3}}*100","temp":true},{"name":"T7","label":"{{function}}","function":"Lemonlib.round({{T1}}/{{Q2}}, 2)","temp":true},{"name":"A1","label":"{{T3}} : {{T6}}"},{"name":"A2","label":"{{T2}} : {{T6}}","incorrect":true},{"name":"A3","label":"{{T3}} : {{T5}}","incorrect":true},{"name":"A4","label":"{{T4}} : {{T5}}","incorrect":true},{"name":"A5","label":"{{T4}} : {{T6}}","incorrect":true}],"uniques":true},"algorithm":{"name":"trueFalse","template":"Multiple choice – standard","params":{"countCorrect":1,"countIncorrect":2,"showCheckIcon":false,
            "columns": 3
        }
    }
}</v>
      </c>
      <c r="D449" s="184" t="str">
        <f t="shared" si="2"/>
        <v>#REF!</v>
      </c>
    </row>
    <row r="450" ht="15.75" customHeight="1">
      <c r="A450" s="184" t="str">
        <f>Seeds!AB336</f>
        <v>M4-NyO-33c-E-1</v>
      </c>
      <c r="B450" s="184" t="str">
        <f t="shared" si="131"/>
        <v>#REF!</v>
      </c>
      <c r="C450" s="184" t="str">
        <f>Seeds!AA336</f>
        <v>{"id":"M4-NyO-33c-E-1","stimulus":"&lt;p&gt;Complete a seguinte divisão para que fique equivalente a esta:&lt;/p&gt;&lt;p style=\"text-align: center\"&gt;{{T1}} : {{Q3}}&lt;/p&gt;","template":"&lt;p&gt;{{T2}} : {{response}}&lt;/p&gt;","hint":"&lt;p&gt;Para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2)","temp":true},{"name":"T2","label":"{{function}}","function":"{{Q1}}*100+{{Q2}}","temp":true},{"name":"T3","label":"{{function}}","function":"Lemonlib.round({{T1}}/{{Q3}}, 3)","temp":true},{"name":"A1","label":"{{function}}","function":"{{Q3}}*100"}],"uniques":true},"algorithm":{"name":"calculateOperation","params":{"method":"equivLiteral","keyboard":"INTERMEDIATE"}}}</v>
      </c>
      <c r="D450" s="184" t="str">
        <f t="shared" si="2"/>
        <v>#REF!</v>
      </c>
    </row>
    <row r="451" ht="15.75" customHeight="1">
      <c r="A451" s="184" t="str">
        <f>Seeds!AB337</f>
        <v>M4-NyO-33c-E-2</v>
      </c>
      <c r="B451" s="184" t="str">
        <f t="shared" si="131"/>
        <v>#REF!</v>
      </c>
      <c r="C451" s="184" t="str">
        <f>Seeds!AA337</f>
        <v>{"id":"M4-NyO-33c-E-2","stimulus":"&lt;p&gt;Complete a seguinte divisão para que fique equivalente a esta:&lt;/p&gt;&lt;p style=\"text-align: center\"&gt;{{T1}} : {{Q3}}&lt;/p&gt;","template":"&lt;p style=\"text-align: center\"&gt;{{response}} : {{T2}}&lt;/p&gt;","hint":"&lt;p&gt;Para obter uma divisão equivalente, multiplique ou divida o dividendo e o divisor pelo mesmo número.&lt;/p&gt;","feedback":"&lt;p&gt;Para obter uma divisão equivalente, multiplique ou divida o dividendo e o divisor pelo mesmo número.&lt;/p&gt;&lt;p&gt;O resultado das duas divisões será o mesmo.&lt;/p&gt;&lt;p style=\"text-align: center\"&gt;{{T1}} : {{Q3}} = {{T3}}&lt;/p&gt;&lt;p&gt;{{T2}} : {{A1}} = {{T3}}&lt;/p&gt;","seed":{"parameters":[{"name":"Q1","label":null,"min":1,"max":9,"step":1},{"name":"Q2","label":null,"min":1,"max":99,"step":1},{"name":"Q3","label":null,"min":2,"max":9,"step":1}],"calculated":[{"name":"T1","label":"{{function}}","function":"Lemonlib.round({{Q1}}+{{Q2}}/100, 2)","temp":true},{"name":"T2","label":"{{function}}","function":"{{Q3}}*100","temp":true},{"name":"T3","label":"{{function}}","function":"Lemonlib.round({{T1}}/{{Q3}}, 2)","temp":true},{"name":"A1","label":"{{function}}","function":"{{Q1}}*100+{{Q2}}"}],"uniques":true},"algorithm":{"name":"calculateOperation","params":{"method":"equivLiteral","keyboard":"INTERMEDIATE"}}}</v>
      </c>
      <c r="D451" s="184" t="str">
        <f t="shared" si="2"/>
        <v>#REF!</v>
      </c>
    </row>
    <row r="452" ht="15.75" customHeight="1">
      <c r="A452" s="184" t="str">
        <f>Seeds!AB338</f>
        <v>M4-NyO-33d-I-1</v>
      </c>
      <c r="B452" s="184" t="str">
        <f t="shared" si="131"/>
        <v>#REF!</v>
      </c>
      <c r="C452" s="184" t="str">
        <f>Seeds!AA338</f>
        <v>{"id":"M4-NyO-33d-I-1","stimulus":"&lt;p&gt;Selecione o resultado desta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name":"Q4","list":["3","5","7","9"]},{"name":"Q5","list":["3","5","7","9"]}],"calculated":[{"name":"T1","function":"Lemonlib.round(({{Q1}}+0.5)*({{Q2}}+{{Q3}}/10), 2)","temp":true},{"name":"T2","function":"{{Q1}}+0.5","temp":true},{"name":"T3","function":"Lemonlib.round(({{Q1}}+0.5)*({{Q2}}+{{Q3}}/10)*10, 1)","temp":true},{"name":"T4","function":"({{Q1}}+0.5)*10","temp":true},{"name":"A1","label":"{{function}}","function":"{{Q2}}+{{Q3}}/10"},{"name":"A2","label":"{{function}}","function":"{{Q2}}+{{Q4}}/10","incorrect":true},{"name":"A3","label":"{{function}}","function":"{{Q2}}+{{Q5}}/10","incorrect":true}],"uniques":true},"algorithm":{"name":"groupResponses","template":"Cloze with drop down"}}</v>
      </c>
      <c r="D452" s="184" t="str">
        <f t="shared" si="2"/>
        <v>#REF!</v>
      </c>
    </row>
    <row r="453" ht="15.75" customHeight="1">
      <c r="A453" s="184" t="str">
        <f>Seeds!AB339</f>
        <v>M4-NyO-33d-E-1</v>
      </c>
      <c r="B453" s="184" t="str">
        <f t="shared" si="131"/>
        <v>#REF!</v>
      </c>
      <c r="C453" s="184" t="str">
        <f>Seeds!AA339</f>
        <v>{"id":"M4-NyO-33d-E-1","stimulus":"&lt;p&gt;Calcule esta divisão.&lt;/p&gt;","template":"&lt;p style=\"text-align: center\"&gt;{{T1}} : {{T2}} = {{response}}&lt;/p&gt;","hint":"&lt;p&gt;Para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D453" s="184" t="str">
        <f t="shared" si="2"/>
        <v>#REF!</v>
      </c>
    </row>
    <row r="454" ht="15.75" customHeight="1">
      <c r="A454" s="184" t="str">
        <f>Seeds!AB340</f>
        <v>M4-NyO-33d-A-1</v>
      </c>
      <c r="B454" s="184" t="str">
        <f t="shared" si="131"/>
        <v>#REF!</v>
      </c>
      <c r="C454" s="184" t="str">
        <f>Seeds!AA340</f>
        <v>{"id":"M4-NyO-33d-A-1","stimulus":"&lt;p&gt;Kaike tem {{T1}} dl de molho que ele quer dividir igualmente em tigelas com capacidade de {{T2}} dl. Quantas tigelas ele poderá encher?&lt;/p&gt;","template":"&lt;p&gt;Ele poderá encher {{response}} tigelas.&lt;/p&gt;","hint":"&lt;p&gt;Para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D454" s="184" t="str">
        <f t="shared" si="2"/>
        <v>#REF!</v>
      </c>
    </row>
    <row r="455" ht="15.75" customHeight="1">
      <c r="A455" s="184" t="str">
        <f>Seeds!AB341</f>
        <v>M4-NyO-33d-A-2</v>
      </c>
      <c r="B455" s="184" t="str">
        <f t="shared" si="131"/>
        <v>#REF!</v>
      </c>
      <c r="C455" s="184" t="str">
        <f>Seeds!AA341</f>
        <v>{"id":"M4-NyO-33d-A-2","stimulus":"&lt;p&gt;Uma ONG arrecadou {{T1}} kg de alimentos para doar a diferentes associações. Se cada associação recebeu {{T2}} kg, quantas associações foram ajudadas?&lt;/p&gt;","template":"&lt;p style=\"text-align: center\"&gt;{{response}} associações receberam as doações de alimentos.&lt;/p&gt;","hint":"&lt;p&gt;Para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{{A1}}&lt;/p&gt;","seed":{"parameters":[{"name":"Q1","list":["1","2","3","4","5"]},{"name":"Q2","list":["1","2","3","4","5"]},{"name":"Q3","list":["2","4","8"]}],"calculated":[{"name":"T1","function":"Lemonlib.round(({{Q1}}+0.5)*({{Q2}}+{{Q3}}/10),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D455" s="184" t="str">
        <f t="shared" si="2"/>
        <v>#REF!</v>
      </c>
    </row>
    <row r="456" ht="15.75" customHeight="1">
      <c r="A456" s="184" t="str">
        <f>Seeds!AB342</f>
        <v>M4-NyO-33d-A-3</v>
      </c>
      <c r="B456" s="184" t="str">
        <f t="shared" si="131"/>
        <v>#REF!</v>
      </c>
      <c r="C456" s="184" t="str">
        <f>Seeds!AA342</f>
        <v>{"id":"M4-NyO-33d-A-3","stimulus":"&lt;p&gt;Todos os dias, Danilo corre {{T1}} km em {{T2}} horas. Quantos quilômetros ele corre em uma hora?&lt;/p&gt;","template":"&lt;p&gt;Ele percorre {{response}} km em uma hora.&lt;/p&gt;","hint":"&lt;p&gt;Para resolver uma divisão com decimais no divisor, resolva uma divisão equivalente sem decimais. Neste caso:&lt;/p&gt;&lt;p style=\"text-align: center\"&gt;{{T3}} : {{T4}}&lt;/p&gt;","feedback":"&lt;p&gt;Para resolver uma divisão com decimais no divisor, resolva uma divisão equivalente sem decimais. Neste caso:&lt;/p&gt;&lt;p style=\"text-align: center\"&gt;{{T3}} : {{T4}} = {{A1}}&lt;/p&gt;","seed":{"parameters":[{"name":"Q1","list":["1","2","3"]},{"name":"Q2","list":["1","2","3","4","5"]},{"name":"Q3","list":["2","4","8"]}],"calculated":[{"name":"T1","function":"Lemonlib.round(({{Q1}}+0.5)*({{Q2}}+{{Q3}}/10), 2)","temp":true},{"name":"T2","function":"{{Q1}}+0.5","temp":true},{"name":"T3","function":"Lemonlib.round(({{Q1}}+0.5)*({{Q2}}+{{Q3}}/10)*10, 1)","temp":true},{"name":"T4","function":"({{Q1}}+0.5)*10","temp":true},{"name":"A1","label":"{{function}}","function":"{{Q2}}+{{Q3}}/10"}],"uniques":true},"algorithm":{"name":"calculateOperation","params":{"method":"equivLiteral","keyboard":"INTERMEDIATE"}}}</v>
      </c>
      <c r="D456" s="184" t="str">
        <f t="shared" si="2"/>
        <v>#REF!</v>
      </c>
    </row>
    <row r="457" ht="15.75" customHeight="1">
      <c r="A457" s="184" t="str">
        <f>Seeds!AB343</f>
        <v>M4-NyO-33e-I-1</v>
      </c>
      <c r="B457" s="184" t="str">
        <f t="shared" si="131"/>
        <v>#REF!</v>
      </c>
      <c r="C457" s="184" t="str">
        <f>Seeds!AA343</f>
        <v>{"id":"M4-NyO-33e-I-1","stimulus":"&lt;p&gt;Arraste o resultado correto desta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name":"Q3","label":null,"min":10,"max":99,"step":1},{"name":"Q4","label":null,"min":10,"max":99,"step":1}],"calculated":[{"name":"T1","label":"{{function}}","function":"Lemonlib.round({{Q1}}*{{Q2}}/100, 2)","temp":true},{"name":"T2","label":"{{function}}","function":"{{Q1}}/10","temp":true},{"name":"A1","label":"{{function}}","function":"{{Q2}}/10"},{"name":"A2","label":"{{function}}","function":"{{Q3}}/10","incorrect":true},{"name":"A3","label":"{{function}}","function":"{{Q4}}/10","incorrect":true}],"uniques":true},"algorithm":{"name":"calculateOperation","template":"Cloze with drag &amp; drop","params":{"keyboard":"INTERMEDIATE"}}}</v>
      </c>
      <c r="D457" s="184" t="str">
        <f t="shared" si="2"/>
        <v>#REF!</v>
      </c>
    </row>
    <row r="458" ht="15.75" customHeight="1">
      <c r="A458" s="184" t="str">
        <f>Seeds!AB344</f>
        <v>M4-NyO-33e-E-1</v>
      </c>
      <c r="B458" s="184" t="str">
        <f t="shared" si="131"/>
        <v>#REF!</v>
      </c>
      <c r="C458" s="184" t="str">
        <f>Seeds!AA344</f>
        <v>{"id":"M4-NyO-33e-E-1","stimulus":"&lt;p&gt;Calcule esta divisão.&lt;/p&gt;","template":"&lt;p style=\"text-align: center\"&gt;{{T1}} : {{T2}} = {{response}}&lt;/p&gt;","hint":"&lt;p&gt;Quando terminar de dividir a parte inteira, adicione uma vírgula ao quociente e continue a divisão.&lt;/p&gt;","feedback":"&lt;p&gt;Quando terminar de dividir a parte inteira, adicione uma vírgula ao quociente e continue a divisão.&lt;/p&gt;","seed":{"parameters":[{"name":"Q1","label":null,"min":10,"max":99,"step":1},{"name":"Q2","label":null,"min":10,"max":99,"step":1}],"calculated":[{"name":"T1","label":"{{function}}","function":"Lemonlib.round({{Q1}}*{{Q2}}/100, 2)","temp":true},{"name":"T2","label":"{{function}}","function":"{{Q1}}/10","temp":true},{"name":"A1","label":"{{function}}","function":"{{Q2}}/10"}],"uniques":true},"algorithm":{"name":"calculateOperation","params":{"method":"equivLiteral","keyboard":"INTERMEDIATE"}}}</v>
      </c>
      <c r="D458" s="184" t="str">
        <f t="shared" si="2"/>
        <v>#REF!</v>
      </c>
    </row>
    <row r="459" ht="15.75" customHeight="1">
      <c r="A459" s="184" t="str">
        <f>Seeds!AB345</f>
        <v>M4-NyO-33e-A-1</v>
      </c>
      <c r="B459" s="184" t="str">
        <f t="shared" si="131"/>
        <v>#REF!</v>
      </c>
      <c r="C459" s="184" t="str">
        <f>Seeds!AA345</f>
        <v>{"id":"M4-NyO-33e-A-1","stimulus":"&lt;p&gt;O drone de Érica leva {{T1}} s para subir a uma altura de {{T2}} m acima do solo. Quanto tempo ele levará para voar a uma altura de um metro?&lt;/p&gt;","template":"&lt;p&gt;O avião leva {{response}} s para subir um metro.&lt;/p&gt;","hint":"&lt;p&gt;Quando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v>
      </c>
      <c r="D459" s="184" t="str">
        <f t="shared" si="2"/>
        <v>#REF!</v>
      </c>
    </row>
    <row r="460" ht="15.75" customHeight="1">
      <c r="A460" s="184" t="str">
        <f>Seeds!AB346</f>
        <v>M4-NyO-33e-A-2</v>
      </c>
      <c r="B460" s="184" t="str">
        <f t="shared" si="131"/>
        <v>#REF!</v>
      </c>
      <c r="C460" s="184" t="str">
        <f>Seeds!AA346</f>
        <v>{"id":"M4-NyO-33e-A-2","stimulus":"&lt;p&gt;No aniversário de Jorge, os pais dele compraram {{T2}} kg de doces, que custaram um total de R$ {{T1}}. Quanto custa um quilo desses doces?&lt;/p&gt;","template":"&lt;p&gt;1 kg de doces custa {{response}}.&lt;/p&gt;","hint":"&lt;p&gt;Quando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{{A1}}&lt;/p&gt;","seed":{"parameters":[{"name":"Q1","label":null,"min":1,"max":21,"step":2},{"name":"Q2","label":null,"min":201,"max":499,"step":2}],"calculated":[{"name":"T1","label":"{{function}}","function":"Lemonlib.round({{Q1}}*{{Q2}}/100, 2)","temp":true},{"name":"T2","label":"{{function}}","function":"{{Q1}}/10","temp":true},{"name":"A1","label":"{{function}}","function":"{{Q2}}/10"}],"uniques":true},"algorithm":{"name":"calculateOperation","params":{"method":"equivSymbolic","keyboard":"INTERMEDIATE"}}}</v>
      </c>
      <c r="D460" s="184" t="str">
        <f t="shared" si="2"/>
        <v>#REF!</v>
      </c>
    </row>
    <row r="461" ht="15.75" customHeight="1">
      <c r="A461" s="184" t="str">
        <f>Seeds!AB347</f>
        <v>M4-NyO-33e-A-3</v>
      </c>
      <c r="B461" s="184" t="str">
        <f t="shared" si="131"/>
        <v>#REF!</v>
      </c>
      <c r="C461" s="184" t="str">
        <f>Seeds!AA347</f>
        <v>{"id":"M4-NyO-33e-A-3","stimulus":"&lt;p&gt;Uma fábrica produz {{T1}} l de leite a cada {{T2}} horas. Quantos litros de leite são produzidos por hora?&lt;/p&gt;","template":"&lt;p&gt;A fábrica produz {{response}} l de leite a cada hora.&lt;/p&gt;","hint":"&lt;p&gt;Quando terminar de dividir a parte inteira, adicione uma vírgula ao quociente e continue a divisão.&lt;/p&gt;","feedback":"&lt;p&gt;Quando terminar de dividir a parte inteira, adicione uma vírgula ao quociente e continue a divisão.&lt;/p&gt;&lt;p style=\"text-align: center\"&gt;{{T1}} : {{T2}} = {{A1}}&lt;/p&gt;","seed":{"parameters":[{"name":"Q1","label":null,"min":3,"max":21,"step":2},{"name":"Q2","label":null,"min":201,"max":499,"step":2}],"calculated":[{"name":"T1","label":"{{function}}","function":"Lemonlib.round({{Q1}}*{{Q2}}/100, 2)","temp":true},{"name":"T2","label":"{{function}}","function":"{{Q1}}/10","temp":true},{"name":"A1","label":"{{function}}","function":"{{Q2}}/10"}],"uniques":true},"algorithm":{"name":"calculateOperation","params":{"method":"equivSymbolic","keyboard":"INTERMEDIATE"}}}</v>
      </c>
      <c r="D461" s="184" t="str">
        <f t="shared" si="2"/>
        <v>#REF!</v>
      </c>
    </row>
    <row r="462" ht="15.75" customHeight="1">
      <c r="A462" s="184" t="str">
        <f t="shared" ref="A462:C462" si="132">#REF!</f>
        <v>#REF!</v>
      </c>
      <c r="B462" s="184" t="str">
        <f t="shared" si="132"/>
        <v>#REF!</v>
      </c>
      <c r="C462" s="184" t="str">
        <f t="shared" si="132"/>
        <v>#REF!</v>
      </c>
      <c r="D462" s="184" t="str">
        <f t="shared" si="2"/>
        <v>#REF!</v>
      </c>
    </row>
    <row r="463" ht="15.75" customHeight="1">
      <c r="A463" s="184" t="str">
        <f t="shared" ref="A463:C463" si="133">#REF!</f>
        <v>#REF!</v>
      </c>
      <c r="B463" s="184" t="str">
        <f t="shared" si="133"/>
        <v>#REF!</v>
      </c>
      <c r="C463" s="184" t="str">
        <f t="shared" si="133"/>
        <v>#REF!</v>
      </c>
      <c r="D463" s="184" t="str">
        <f t="shared" si="2"/>
        <v>#REF!</v>
      </c>
    </row>
    <row r="464" ht="15.75" customHeight="1">
      <c r="A464" s="184" t="str">
        <f t="shared" ref="A464:C464" si="134">#REF!</f>
        <v>#REF!</v>
      </c>
      <c r="B464" s="184" t="str">
        <f t="shared" si="134"/>
        <v>#REF!</v>
      </c>
      <c r="C464" s="184" t="str">
        <f t="shared" si="134"/>
        <v>#REF!</v>
      </c>
      <c r="D464" s="184" t="str">
        <f t="shared" si="2"/>
        <v>#REF!</v>
      </c>
    </row>
    <row r="465" ht="15.75" customHeight="1">
      <c r="A465" s="184" t="str">
        <f t="shared" ref="A465:C465" si="135">#REF!</f>
        <v>#REF!</v>
      </c>
      <c r="B465" s="184" t="str">
        <f t="shared" si="135"/>
        <v>#REF!</v>
      </c>
      <c r="C465" s="184" t="str">
        <f t="shared" si="135"/>
        <v>#REF!</v>
      </c>
      <c r="D465" s="184" t="str">
        <f t="shared" si="2"/>
        <v>#REF!</v>
      </c>
    </row>
    <row r="466" ht="15.75" customHeight="1">
      <c r="A466" s="184" t="str">
        <f t="shared" ref="A466:C466" si="136">#REF!</f>
        <v>#REF!</v>
      </c>
      <c r="B466" s="184" t="str">
        <f t="shared" si="136"/>
        <v>#REF!</v>
      </c>
      <c r="C466" s="184" t="str">
        <f t="shared" si="136"/>
        <v>#REF!</v>
      </c>
      <c r="D466" s="184" t="str">
        <f t="shared" si="2"/>
        <v>#REF!</v>
      </c>
    </row>
    <row r="467" ht="15.75" customHeight="1">
      <c r="A467" s="184" t="str">
        <f t="shared" ref="A467:C467" si="137">#REF!</f>
        <v>#REF!</v>
      </c>
      <c r="B467" s="184" t="str">
        <f t="shared" si="137"/>
        <v>#REF!</v>
      </c>
      <c r="C467" s="184" t="str">
        <f t="shared" si="137"/>
        <v>#REF!</v>
      </c>
      <c r="D467" s="184" t="str">
        <f t="shared" si="2"/>
        <v>#REF!</v>
      </c>
    </row>
    <row r="468" ht="15.75" customHeight="1">
      <c r="A468" s="184" t="str">
        <f t="shared" ref="A468:C468" si="138">#REF!</f>
        <v>#REF!</v>
      </c>
      <c r="B468" s="184" t="str">
        <f t="shared" si="138"/>
        <v>#REF!</v>
      </c>
      <c r="C468" s="184" t="str">
        <f t="shared" si="138"/>
        <v>#REF!</v>
      </c>
      <c r="D468" s="184" t="str">
        <f t="shared" si="2"/>
        <v>#REF!</v>
      </c>
    </row>
    <row r="469" ht="15.75" customHeight="1">
      <c r="A469" s="184" t="str">
        <f t="shared" ref="A469:C469" si="139">#REF!</f>
        <v>#REF!</v>
      </c>
      <c r="B469" s="184" t="str">
        <f t="shared" si="139"/>
        <v>#REF!</v>
      </c>
      <c r="C469" s="184" t="str">
        <f t="shared" si="139"/>
        <v>#REF!</v>
      </c>
      <c r="D469" s="184" t="str">
        <f t="shared" si="2"/>
        <v>#REF!</v>
      </c>
    </row>
    <row r="470" ht="15.75" customHeight="1">
      <c r="A470" s="184" t="str">
        <f t="shared" ref="A470:C470" si="140">#REF!</f>
        <v>#REF!</v>
      </c>
      <c r="B470" s="184" t="str">
        <f t="shared" si="140"/>
        <v>#REF!</v>
      </c>
      <c r="C470" s="184" t="str">
        <f t="shared" si="140"/>
        <v>#REF!</v>
      </c>
      <c r="D470" s="184" t="str">
        <f t="shared" si="2"/>
        <v>#REF!</v>
      </c>
    </row>
    <row r="471" ht="15.75" customHeight="1">
      <c r="A471" s="184" t="str">
        <f t="shared" ref="A471:C471" si="141">#REF!</f>
        <v>#REF!</v>
      </c>
      <c r="B471" s="184" t="str">
        <f t="shared" si="141"/>
        <v>#REF!</v>
      </c>
      <c r="C471" s="184" t="str">
        <f t="shared" si="141"/>
        <v>#REF!</v>
      </c>
      <c r="D471" s="184" t="str">
        <f t="shared" si="2"/>
        <v>#REF!</v>
      </c>
    </row>
    <row r="472" ht="15.75" customHeight="1">
      <c r="A472" s="184" t="str">
        <f>Seeds!AB348</f>
        <v>M4-NyO-38a-I-1</v>
      </c>
      <c r="B472" s="184" t="str">
        <f t="shared" ref="B472:B518" si="142">#REF!</f>
        <v>#REF!</v>
      </c>
      <c r="C472" s="184" t="str">
        <f>Seeds!AA348</f>
        <v>{
    "id": "M4-NyO-38a-I-1",
    "stimulus": "&lt;p&gt;Ernesto tem essas camisas e calças no armário. Quantas combinações diferentes de camisa e calça ele pode usar?&lt;/p&gt;&lt;div style=\"display:flex; justify-content:center;\"&gt;&lt;img src=\"https://blueberry-assets.oneclick.es/M4_NyO_38a_1.svg\"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branca com calça azul.&lt;/li&gt;&lt;li&gt;Camisa branca com calça marrom.&lt;/li&gt;&lt;li&gt;Camisa verde com calça azul.&lt;/li&gt;&lt;li&gt;Camisa verde com calça marrom.&lt;/li&gt;&lt;/ul&gt;",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v>
      </c>
      <c r="D472" s="184" t="str">
        <f t="shared" si="2"/>
        <v>#REF!</v>
      </c>
    </row>
    <row r="473" ht="15.75" customHeight="1">
      <c r="A473" s="184" t="str">
        <f>Seeds!AB349</f>
        <v>M4-NyO-38a-I-2</v>
      </c>
      <c r="B473" s="184" t="str">
        <f t="shared" si="142"/>
        <v>#REF!</v>
      </c>
      <c r="C473" s="184" t="str">
        <f>Seeds!AA349</f>
        <v>{
    "id": "M4-NyO-38a-I-2",
    "stimulus": "&lt;p&gt;Ernesto tem essas camisas e calças no armário. Quantas combinações diferentes de camisa e calça ele pode usar?&lt;/p&gt;&lt;div style=\"display:flex; justify-content:center;\"&gt;&lt;img src=\"https://blueberry-assets.oneclick.es/M4_NyO_38a_2.svg\" width=\"600\"&gt;&lt;/img&gt;&lt;/div&gt;",
    "hint": "&lt;p&gt;Conte todas as combinações possíveis: camisa amarela com calça azul, camisa amarela com calça marrom...&lt;/p&gt;",
    "feedback": "&lt;p&gt;Todas as combinações são:&lt;/p&gt;&lt;ul&gt;&lt;li&gt;Camisa amarela com calça azul.&lt;/li&gt;&lt;li&gt;Camisa amarela com calça marrom.&lt;/li&gt;&lt;li&gt;Camisa amarela com calça preta.&lt;/li &gt; &lt;li&gt;Camisa amarela com calça verde.&lt;/li&gt;&lt;li&gt;Camisa branca com calça azul.&lt;/li&gt;&lt;li&gt;Camisa branca com calça marrom.&lt;/li&gt;&lt;li&gt;Camisa branca com calça preta.&lt;/li&gt;&lt;li&gt;Camisa branca com calça verde.&lt;/li&gt;&lt;/ul&gt;",
    "seed": {
        "parameters": [
            {
                "name": "Q1",
                "label": null,
                "list": [
                    5,
                    6,
                    7,
                    9,
                    10,
                    11,
                    12
                ]
            },
            {
                "name": "Q2",
                "label": null,
                "list": [
                    5,
                    6,
                    7,
                    9,
                    10,
                    11,
                    12
                ]
            }
        ],
        "calculated": [
            {
                "name": "A1",
                "label": "{{function}}",
                "function": "8"
            },
            {
                "name": "A2",
                "label": "{{function}}",
                "function": "{{Q1}}",
                "incorrect": true
            },
            {
                "name": "A3",
                "label": "{{function}}",
                "function": "{{Q2}}",
                "incorrect": true
            }
        ],
        "uniques": true
    },
    "algorithm": {
        "name": "trueFalse",
        "template": "Multiple choice – standard",
        "params": {
            "countCorrect": 1,
            "countIncorrect": 2,
            "showCheckIcon": false,
            "columns": 3
        }
    }
}</v>
      </c>
      <c r="D473" s="184" t="str">
        <f t="shared" si="2"/>
        <v>#REF!</v>
      </c>
    </row>
    <row r="474" ht="15.75" customHeight="1">
      <c r="A474" s="184" t="str">
        <f>Seeds!AB350</f>
        <v>M4-NyO-38a-I-3</v>
      </c>
      <c r="B474" s="184" t="str">
        <f t="shared" si="142"/>
        <v>#REF!</v>
      </c>
      <c r="C474" s="184" t="str">
        <f>Seeds!AA350</f>
        <v>{
    "id": "M4-NyO-38a-I-3",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src=\"https://blueberry-assets.oneclick.es/M4_NyO_38a_3.svg\"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pudim.&lt;/li&gt;&lt;/ul&gt;",
    "seed": {
        "parameters": [
            {
                "name": "Q1",
                "label": null,
                "list": [
                    3,
                    4,
                    5,
                    7,
                    8
                ]
            },
            {
                "name": "Q2",
                "label": null,
                "list": [
                    3,
                    4,
                    5,
                    7,
                    8
                ]
            }
        ],
        "calculated": [
            {
                "name": "A1",
                "label": "{{function}}",
                "function": "6"
            },
            {
                "name": "A2",
                "label": "{{function}}",
                "function": "{{Q1}}",
                "incorrect": true
            },
            {
                "name": "A3",
                "label": "{{function}}",
                "function": "{{Q2}}",
                "incorrect": true
            }
        ],
        "uniques": true
    },
    "algorithm": {
        "name": "trueFalse",
        "template": "Multiple choice – standard",
        "params": {
            "countCorrect": 1,
            "countIncorrect": 2,
            "showCheckIcon": false,
            "columns": 3
        }
    }
}</v>
      </c>
      <c r="D474" s="184" t="str">
        <f t="shared" si="2"/>
        <v>#REF!</v>
      </c>
    </row>
    <row r="475" ht="15.75" customHeight="1">
      <c r="A475" s="184" t="str">
        <f>Seeds!AB351</f>
        <v>M4-NyO-38a-I-4</v>
      </c>
      <c r="B475" s="184" t="str">
        <f t="shared" si="142"/>
        <v>#REF!</v>
      </c>
      <c r="C475" s="184" t="str">
        <f>Seeds!AA351</f>
        <v>{
    "id": "M4-NyO-38a-I-4",
    "stimulus": "&lt;p&gt;O menu de um restaurante traz as seguintes opções de prato principal e de sobremesa. Quantas combinações podem ser formadas ao se escolher um prato principal e uma sobremesa?&lt;/p&gt;&lt;div style=\"display:flex; justify-content:center;\"&gt;&lt;div class=\"lemo-fixed-to-responsive\" style=\"max-width: 600px;max-height: 250px;position: relative;width: 100%;display: inline-block;\"&gt;&lt;img src=\"https://blueberry-assets.oneclick.es/M4_NyO_38a_4.svg\" alt=\"\" tabindex=\"0\"&gt;&lt;/img&gt;&lt;div class=\"lemo-graphie-container\" style=\"position: absolute;top: 0;left: 0;width: 100%;height: 100%;\"&gt;&lt;div class=\"lemo-graphie\" style=\"position: relative; width: 100%; height: 100%;\"&gt;&lt;span class=\"lemo-graphie-label\" style=\"position: absolute; left: 20%; top: 6%;\"&gt;Principais&lt;/span&gt;&lt;span class=\"lemo-graphie-label\" style=\"position: absolute; left: 66%; top: 6%;\"&gt;De sobremesa&lt;/span&gt;&lt;/div&gt;&lt;/div&gt;&lt;/div&gt;&lt;/div&gt;",
    "hint": "&lt;p&gt;Conte todas as combinações possíveis: peixe e banana, peixe e maçã...&lt;/p&gt;",
    "feedback": "&lt;p&gt;Todas as combinações são:&lt;/p&gt;&lt;ul&gt;&lt;li&gt;Peixe e banana.&lt;/li&gt;&lt;li&gt;Peixe e maçã.&lt;/li&gt;&lt;li&gt;Peixe e pudim.&lt;/li&gt;&lt;li &gt;Salada e banana.&lt;/li&gt;&lt;li&gt;Salada e maçã.&lt;/li&gt;&lt;li&gt;Salada e pudim.&lt;/li&gt;&lt;li&gt;Macarrão e banana.&lt;/li&gt;&lt;li&gt;Macarrão e maçã.&lt;/li&gt;&lt;li&gt;Macarrão e pudim.&lt;/li&gt;&lt;/ul&gt;",
    "seed": {
        "parameters": [
            {
                "name": "Q1",
                "label": null,
                "list": [
                    5,
                    6,
                    7,
                    8,
                    10,
                    11,
                    12
                ]
            },
            {
                "name": "Q2",
                "label": null,
                "list": [
                    5,
                    6,
                    7,
                    8,
                    10,
                    11,
                    12
                ]
            }
        ],
        "calculated": [
            {
                "name": "A1",
                "label": "{{function}}",
                "function": "9"
            },
            {
                "name": "A2",
                "label": "{{function}}",
                "function": "{{Q1}}",
                "incorrect": true
            },
            {
                "name": "A3",
                "label": "{{function}}",
                "function": "{{Q2}}",
                "incorrect": true
            }
        ],
        "uniques": true
    },
    "algorithm": {
        "name": "trueFalse",
        "template": "Multiple choice – standard",
        "params": {
            "countCorrect": 1,
            "countIncorrect": 2,
            "showCheckIcon": false,
            "columns": 3
        }
    }
}</v>
      </c>
      <c r="D475" s="184" t="str">
        <f t="shared" si="2"/>
        <v>#REF!</v>
      </c>
    </row>
    <row r="476" ht="15.75" customHeight="1">
      <c r="A476" s="184" t="str">
        <f>Seeds!AB352</f>
        <v>M4-NyO-38a-E-1</v>
      </c>
      <c r="B476" s="184" t="str">
        <f t="shared" si="142"/>
        <v>#REF!</v>
      </c>
      <c r="C476" s="184" t="str">
        <f>Seeds!AA352</f>
        <v>{"id":"M4-NyO-38a-E-1","stimulus":"&lt;p&gt;Em uma cafeteria são servidos {{Q1}} tipos de sucos e {{Q2}} tipos de chás. Ao pedir no café da manhã um suco e um chá nessa cafeteria, quantas combinações diferentes podem ser formadas?&lt;/p&gt;","template":"&lt;p&gt;Podem ser formadas {{response}} combinações.&lt;/p&gt;","hint":"&lt;p&gt;Conte todas as combinações possíveis: suco 1 com chá 1, suco 1 com chá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v>
      </c>
      <c r="D476" s="184" t="str">
        <f t="shared" si="2"/>
        <v>#REF!</v>
      </c>
    </row>
    <row r="477" ht="15.75" customHeight="1">
      <c r="A477" s="184" t="str">
        <f>Seeds!AB353</f>
        <v>M4-NyO-38a-E-2</v>
      </c>
      <c r="B477" s="184" t="str">
        <f t="shared" si="142"/>
        <v>#REF!</v>
      </c>
      <c r="C477" s="184" t="str">
        <f>Seeds!AA353</f>
        <v>{"id":"M4-NyO-38a-E-2","stimulus":"&lt;p&gt;Para uma competição de xadrez em uma escola, a professora de uma classe irá formar uma dupla de alunos formada por uma menina e um menino. Se na classe há {{Q1}} meninos e {{Q2}} meninas, quantas possibilidades de duplas diferentes poderão ser formados?&lt;/p&gt;","template":"&lt;p&gt;Poderão ser formadas {{response}} duplas diferentes.&lt;/p&gt;","hint":"&lt;p&gt;Conte todas as combinações possíveis: menino 1 com menina 1, menino 1 com menina 2...&lt;/p&gt;","feedback":"&lt;p&gt;Para obter todas as combinações, desenhe um diagrama de árvore em seu caderno com todas as possibilidades.&lt;/p&gt;","seed":{"parameters":[{"name":"Q1","label":null,"list":[5,6,7,8]},{"name":"Q2","label":null,"list":[5,6,7,8]}],"calculated":[{"name":"A1","label":"{{function}}","function":"{{Q1}}*{{Q2}}"}],"uniques":true},"algorithm":{"name":"calculateOperation","params":{"method":"equivLiteral","keyboard":"NUMERICAL"}}}</v>
      </c>
      <c r="D477" s="184" t="str">
        <f t="shared" si="2"/>
        <v>#REF!</v>
      </c>
    </row>
    <row r="478" ht="15.75" customHeight="1">
      <c r="A478" s="184" t="str">
        <f>Seeds!AB354</f>
        <v>M4-NyO-38a-E-3</v>
      </c>
      <c r="B478" s="184" t="str">
        <f t="shared" si="142"/>
        <v>#REF!</v>
      </c>
      <c r="C478" s="184" t="str">
        <f>Seeds!AA354</f>
        <v>{"id":"M4-NyO-38a-E-3","stimulus":"&lt;p&gt;No refeitório do escritório, Marina pode escolher entre {{Q1}} tipos de sanduíches e {{Q2}} tipos de suco. Quantas combinações possíveis de sanduíche e suco ela pode escolher?&lt;/p&gt;","template":"&lt;p&gt;Ela pode escolher entre {{response}} combinações possíveis.&lt;/p&gt;","hint":"&lt;p&gt;Conte todas as combinações possíveis: sanduíche 1 e suco 1, sanduíche 1 e suco 2...&lt;/p&gt;","feedback":"&lt;p&gt;Para obter todas as combinações, desenhe um diagrama de árvore em seu caderno com todas as possibilidades.&lt;/p&gt;","seed":{"parameters":[{"name":"Q1","label":null,"list":[2,3,4,5,6]},{"name":"Q2","label":null,"list":[2,3,4,5,6]}],"calculated":[{"name":"A1","label":"{{function}}","function":"{{Q1}}*{{Q2}}"}],"uniques":true},"algorithm":{"name":"calculateOperation","params":{"method":"equivLiteral","keyboard":"NUMERICAL"}}}</v>
      </c>
      <c r="D478" s="184" t="str">
        <f t="shared" si="2"/>
        <v>#REF!</v>
      </c>
    </row>
    <row r="479" ht="15.75" customHeight="1">
      <c r="A479" s="184" t="str">
        <f>Seeds!AB355</f>
        <v>M4-NyO-39a-I-1</v>
      </c>
      <c r="B479" s="184" t="str">
        <f t="shared" si="142"/>
        <v>#REF!</v>
      </c>
      <c r="C479" s="184" t="str">
        <f>Seeds!AA355</f>
        <v>{"id":"M4-NyO-39a-I-1","stimulus":"&lt;p&gt;Em qual das opções a seguir foi pintado &lt;span class=\"fr-math-v2 fr-draggable\" contenteditable=\"false\" data-original-math=\"\\(\\frac{1}{2}\\)\" draggable=\"true\"&gt;\\(\\frac{1}{2}\\)&lt;/span&gt;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width=\"300\"&gt;&lt;/img&gt;&lt;/div&gt;"},{"name":"A2","label":"&lt;div style=\"display:flex; justify-content:center;\"&gt;&lt;img src=\"https://blueberry-assets.oneclick.es/M4_NyO_39a_2.svg\" width=\"300\"&gt;&lt;/img&gt;&lt;/div&gt;"},{"name":"A3","label":"&lt;div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v>
      </c>
      <c r="D479" s="184" t="str">
        <f t="shared" si="2"/>
        <v>#REF!</v>
      </c>
    </row>
    <row r="480" ht="15.75" customHeight="1">
      <c r="A480" s="184" t="str">
        <f>Seeds!AB356</f>
        <v>M4-NyO-39a-I-2</v>
      </c>
      <c r="B480" s="184" t="str">
        <f t="shared" si="142"/>
        <v>#REF!</v>
      </c>
      <c r="C480" s="184" t="str">
        <f>Seeds!AA356</f>
        <v>{"id":"M4-NyO-39a-I-2","stimulus":"&lt;p&gt;Em qual das opções a seguir foi pintado &lt;span class=\"fr-math-v2 fr-draggable\" contenteditable=\"false\" data-original-math=\"\\(\\frac{1}{3}\\)\" draggable=\"true\"&gt;\\(\\frac{1}{3}\\)&lt;/span&gt; da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width=\"300\"&gt;&lt;/img&gt;&lt;/div&gt;"},{"name":"A4","label":"&lt;div style=\"display:flex; justify-content:center;\"&gt;&lt;img src=\"https://blueberry-assets.oneclick.es/M4_NyO_39a_4.svg\" width=\"300\"&gt;&lt;/img&gt;&lt;/div&gt;"},{"name":"A5","label":"&lt;div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width=\"300\"&gt;&lt;/img&gt;&lt;/div&gt;","incorrect":true},{"name":"A9","label":"&lt;div style=\"display:flex; justify-content:center;\"&gt;&lt;img src=\"https://blueberry-assets.oneclick.es/M4_NyO_39a_9.svg\" width=\"300\"&gt;&lt;/img&gt;&lt;/div&gt;","incorrect":true}],"uniques":true},"algorithm":{"name":"trueFalse","template":"Multiple choice – standard","params":{"countCorrect":1,"countIncorrect":3,"showCheckIcon":false,"columns":4}}}</v>
      </c>
      <c r="D480" s="184" t="str">
        <f t="shared" si="2"/>
        <v>#REF!</v>
      </c>
    </row>
    <row r="481" ht="15.75" customHeight="1">
      <c r="A481" s="184" t="str">
        <f>Seeds!AB357</f>
        <v>M4-NyO-39a-I-3</v>
      </c>
      <c r="B481" s="184" t="str">
        <f t="shared" si="142"/>
        <v>#REF!</v>
      </c>
      <c r="C481" s="184" t="str">
        <f>Seeds!AA357</f>
        <v>{"id":"M4-NyO-39a-I-3","stimulus":"&lt;p&gt;Em qual das opções a seguir foi pintado &lt;span class=\"fr-math-v2 fr-draggable\" contenteditable=\"false\" data-original-math=\"\\(\\frac{1}{5}\\)\" draggable=\"true\"&gt;\\(\\frac{1}{5}\\)&lt;/span&gt; de la figura?&lt;/p&gt;","hint":"&lt;p&gt;O &lt;b&gt;denominador&lt;/b&gt; da fração representa número de partes em que o todo foi dividido. O &lt;b&gt;numerador&lt;/b&gt; representa o número de partes pintadas.&lt;/p&gt;","feedback":"&lt;p&gt;O &lt;b&gt;denominador&lt;/b&gt; da fração representa número de partes em que o todo foi dividido. O &lt;b&gt;numerador&lt;/b&gt; representa o número de partes pintadas.&lt;/p&gt;","seed":{"parameters":[],"calculated":[{"name":"A1","label":"&lt;div style=\"display:flex; justify-content:center;\"&gt;&lt;img src=\"https://blueberry-assets.oneclick.es/M4_NyO_39a_1.svg\" width=\"300\"&gt;&lt;/img&gt;&lt;/div&gt;","incorrect":true},{"name":"A2","label":"&lt;div style=\"display:flex; justify-content:center;\"&gt;&lt;img src=\"https://blueberry-assets.oneclick.es/M4_NyO_39a_2.svg\" width=\"300\"&gt;&lt;/img&gt;&lt;/div&gt;","incorrect":true},{"name":"A3","label":"&lt;div style=\"display:flex; justify-content:center;\"&gt;&lt;img src=\"https://blueberry-assets.oneclick.es/M4_NyO_39a_3.svg\" width=\"300\"&gt;&lt;/img&gt;&lt;/div&gt;","incorrect":true},{"name":"A4","label":"&lt;div style=\"display:flex; justify-content:center;\"&gt;&lt;img src=\"https://blueberry-assets.oneclick.es/M4_NyO_39a_4.svg\" width=\"300\"&gt;&lt;/img&gt;&lt;/div&gt;","incorrect":true},{"name":"A5","label":"&lt;div style=\"display:flex; justify-content:center;\"&gt;&lt;img src=\"https://blueberry-assets.oneclick.es/M4_NyO_39a_5.svg\" width=\"300\"&gt;&lt;/img&gt;&lt;/div&gt;","incorrect":true},{"name":"A6","label":"&lt;div style=\"display:flex; justify-content:center;\"&gt;&lt;img src=\"https://blueberry-assets.oneclick.es/M4_NyO_39a_6.svg\" width=\"300\"&gt;&lt;/img&gt;&lt;/div&gt;","incorrect":true},{"name":"A7","label":"&lt;div style=\"display:flex; justify-content:center;\"&gt;&lt;img src=\"https://blueberry-assets.oneclick.es/M4_NyO_39a_7.svg\" width=\"300\"&gt;&lt;/img&gt;&lt;/div&gt;","incorrect":true},{"name":"A8","label":"&lt;div style=\"display:flex; justify-content:center;\"&gt;&lt;img src=\"https://blueberry-assets.oneclick.es/M4_NyO_39a_8.svg\" width=\"300\"&gt;&lt;/img&gt;&lt;/div&gt;"},{"name":"A9","label":"&lt;div style=\"display:flex; justify-content:center;\"&gt;&lt;img src=\"https://blueberry-assets.oneclick.es/M4_NyO_39a_9.svg\" width=\"300\"&gt;&lt;/img&gt;&lt;/div&gt;"}],"uniques":true},"algorithm":{"name":"trueFalse","template":"Multiple choice – standard","params":{"countCorrect":1,"countIncorrect":3,"showCheckIcon":false,"columns":4}}}</v>
      </c>
      <c r="D481" s="184" t="str">
        <f t="shared" si="2"/>
        <v>#REF!</v>
      </c>
    </row>
    <row r="482" ht="15.75" customHeight="1">
      <c r="A482" s="184" t="str">
        <f>Seeds!AB358</f>
        <v>M4-NyO-39a-E-1</v>
      </c>
      <c r="B482" s="184" t="str">
        <f t="shared" si="142"/>
        <v>#REF!</v>
      </c>
      <c r="C482" s="184" t="str">
        <f>Seeds!AA358</f>
        <v>{
    "id": "M4-NyO-39a-E-1",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"M4_NyO_39a_3.svg",
                    "M4_NyO_39a_4.svg"
                ]
            }
        ],
        "calculated": [
            {
                "name": "A1",
                "label": "{{function}}",
                "function": "\\frac{1}{3}"
            }
        ],
        "uniques": true
    },
    "algorithm": {
        "name": "calculateOperation",
        "params": {
            "method": "equivLiteral",
            "keyboard": "INTERMEDIATE"
        }
    }
}</v>
      </c>
      <c r="D482" s="184" t="str">
        <f t="shared" si="2"/>
        <v>#REF!</v>
      </c>
    </row>
    <row r="483" ht="15.75" customHeight="1">
      <c r="A483" s="184" t="str">
        <f>Seeds!AB359</f>
        <v>M4-NyO-39a-E-2</v>
      </c>
      <c r="B483" s="184" t="str">
        <f t="shared" si="142"/>
        <v>#REF!</v>
      </c>
      <c r="C483" s="184" t="str">
        <f>Seeds!AA359</f>
        <v>{
    "id": "M4-NyO-39a-E-2",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"M4_NyO_39a_5.svg",
                    "M4_NyO_39a_6.svg",
                    "M4_NyO_39a_7.svg"
                ]
            }
        ],
        "calculated": [
            {
                "name": "A1",
                "label": "{{function}}",
                "function": "\\frac{1}{4}"
            }
        ],
        "uniques": true
    },
    "algorithm": {
        "name": "calculateOperation",
        "params": {
            "method": "equivLiteral",
            "keyboard": "INTERMEDIATE"
        }
    }
}</v>
      </c>
      <c r="D483" s="184" t="str">
        <f t="shared" si="2"/>
        <v>#REF!</v>
      </c>
    </row>
    <row r="484" ht="15.75" customHeight="1">
      <c r="A484" s="184" t="str">
        <f>Seeds!AB360</f>
        <v>M4-NyO-39a-E-3</v>
      </c>
      <c r="B484" s="184" t="str">
        <f t="shared" si="142"/>
        <v>#REF!</v>
      </c>
      <c r="C484" s="184" t="str">
        <f>Seeds!AA360</f>
        <v>{
    "id": "M4-NyO-39a-E-3",
    "stimulus": "&lt;p&gt;Que fração representa a parte colorida da figura?&lt;/p&gt;&lt;div style=\"display:flex; justify-content:center;\"&gt;&lt;img src=\"https://blueberry-assets.oneclick.es/{{Q1}}\" width=\"300\"&gt;&lt;/img&gt;&lt;/div&gt;",
    "template": "&lt;p&gt;A parte colorida corresponde a {{response}} do total da figura.&lt;/p&gt;",
    "hint": "&lt;p&gt;O &lt;b&gt;denominador&lt;/b&gt; da fração representa número de partes em que o todo foi dividido. O &lt;b&gt;numerador&lt;/b&gt; representa o número de partes pintadas.&lt;/p&gt;",
    "feedback": "&lt;p&gt;O &lt;b&gt;denominador&lt;/b&gt; da fração representa número de partes em que o todo foi dividido. O &lt;b&gt;numerador&lt;/b&gt; representa o número de partes pintadas.&lt;/p&gt;",
    "seed": {
        "parameters": [
            {
                "name": "Q1",
                "label": null,
                "list": [
                    "M4_NyO_39a_8.svg",
                    "M4_NyO_39a_9.svg"
                ]
            }
        ],
        "calculated": [
            {
                "name": "A1",
                "label": "{{function}}",
                "function": "\\frac{1}{5}"
            }
        ],
        "uniques": true
    },
    "algorithm": {
        "name": "calculateOperation",
        "params": {
            "method": "equivLiteral",
            "keyboard": "INTERMEDIATE"
        }
    }
}</v>
      </c>
      <c r="D484" s="184" t="str">
        <f t="shared" si="2"/>
        <v>#REF!</v>
      </c>
    </row>
    <row r="485" ht="15.75" customHeight="1">
      <c r="A485" s="184" t="str">
        <f>Seeds!AB361</f>
        <v>M4-NyO-39c-I-1</v>
      </c>
      <c r="B485" s="184" t="str">
        <f t="shared" si="142"/>
        <v>#REF!</v>
      </c>
      <c r="C485" s="184" t="str">
        <f>Seeds!AA361</f>
        <v>{"id":"M4-NyO-39c-I-1","stimulus":"&lt;p&gt;Arraste a resposta do seguinte cálculo.&lt;/p&gt;","template":"&lt;p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name":"Q3","label":null,"min":5,"max":20,"step":1},{"name":"Q4","label":null,"min":5,"max":20,"step":1}],"calculated":[{"name":"T1","label":"{{function}}","function":"{{Q2}}*{{Q1}}","temp":true},{"name":"A1","label":"{{function}}","function":"{{Q2}}"},{"name":"A2","label":"{{function}}","function":"{{Q3}}","incorrect":true},{"name":"A3","label":"{{function}}","function":"{{Q4}}","incorrect":true}],"uniques":true},"algorithm":{"name":"calculateOperation","template":"Cloze with drag &amp; drop","params":{"keyboard":"INTERMEDIATE"}}}</v>
      </c>
      <c r="D485" s="184" t="str">
        <f t="shared" si="2"/>
        <v>#REF!</v>
      </c>
    </row>
    <row r="486" ht="15.75" customHeight="1">
      <c r="A486" s="184" t="str">
        <f>Seeds!AB362</f>
        <v>M4-NyO-39c-E-1</v>
      </c>
      <c r="B486" s="184" t="str">
        <f t="shared" si="142"/>
        <v>#REF!</v>
      </c>
      <c r="C486" s="184" t="str">
        <f>Seeds!AA362</f>
        <v>{"id":"M4-NyO-39c-E-1","stimulus":"&lt;p&gt;Calcule quanto vale &lt;span class=\"fr-math-v2 fr-draggable\" contenteditable=\"false\" data-original-math=\"\\(\\frac{1}{{{Q1}}}\\)\" draggable=\"true\"&gt;\\(\\frac{1}{{{Q1}}}\\)&lt;/span&gt; de {{T1}}.&lt;/p&gt;","template":"&lt;p style=\"text-align: center\"&gt;&lt;span class=\"fr-math-v2 fr-draggable\" contenteditable=\"false\" data-original-math=\"\\(\\frac{1}{{{Q1}}}\\)\" draggable=\"true\"&gt;\\(\\frac{1}{{{Q1}}}\\)&lt;/span&gt; de {{T1}} =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D486" s="184" t="str">
        <f t="shared" si="2"/>
        <v>#REF!</v>
      </c>
    </row>
    <row r="487" ht="15.75" customHeight="1">
      <c r="A487" s="184" t="str">
        <f>Seeds!AB363</f>
        <v>M4-NyO-39c-A-1</v>
      </c>
      <c r="B487" s="184" t="str">
        <f t="shared" si="142"/>
        <v>#REF!</v>
      </c>
      <c r="C487" s="184" t="str">
        <f>Seeds!AA363</f>
        <v>{"id":"M4-NyO-39c-A-1","stimulus":"&lt;p&gt;Devido a uma promoção em uma loja de calçados, alguns sapatos que custavam R$ {{T1}} passaram a custar &lt;span class=\"fr-math-v2 fr-draggable\" contenteditable=\"false\" data-original-math=\"\\(\\frac{1}{{{Q1}}}\\)\" draggable=\"true\"&gt;\\(\\frac{1}{{{Q1}}}\\)&lt;/span&gt; desse valor. Quanto ficou o preço de um sapato com desconto?&lt;/p&gt;","template":"&lt;p style=\"text-align: center\"&gt;&lt;span class=\"fr-math-v2 fr-draggable\" contenteditable=\"false\" data-original-math=\"\\(\\frac{1}{{{Q1}}}\\)\" draggable=\"true\"&gt;\\(\\frac{1}{{{Q1}}}\\)&lt;/span&gt; de R$ {{T1}} = R$ {{response}}&lt;/p&gt;","hint":"&lt;p&gt;Como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D487" s="184" t="str">
        <f t="shared" si="2"/>
        <v>#REF!</v>
      </c>
    </row>
    <row r="488" ht="15.75" customHeight="1">
      <c r="A488" s="184" t="str">
        <f>Seeds!AB364</f>
        <v>M4-NyO-39c-A-2</v>
      </c>
      <c r="B488" s="184" t="str">
        <f t="shared" si="142"/>
        <v>#REF!</v>
      </c>
      <c r="C488" s="184" t="str">
        <f>Seeds!AA364</f>
        <v>{"id":"M4-NyO-39c-A-2","stimulus":"&lt;p&gt;Adriano vai comer &lt;span class=\"fr-math-v2 fr-draggable\" contenteditable=\"false\" data-original-math=\"\\(\\frac{1}{{{Q1}}}\\)\" draggable=\"true\"&gt;\\(\\frac{1}{{{Q1}}}\\)&lt;/span&gt; dos {{T1}} morangos que ele colheu no pomar. Quantos morangos ele vai comer?&lt;/p&gt;","template":"&lt;p style=\"text-align: center\"&gt;&lt;span class=\"fr-math-v2 fr-draggable\" contenteditable=\"false\" data-original-math=\"\\(\\frac{1}{{{Q1}}}\\)\" draggable=\"true\"&gt;\\(\\frac{1}{{{Q1}}}\\)&lt;/span&gt; de {{T1}} morangos = {{response}} morangos&lt;/p&gt;","hint":"&lt;p&gt;Como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D488" s="184" t="str">
        <f t="shared" si="2"/>
        <v>#REF!</v>
      </c>
    </row>
    <row r="489" ht="15.75" customHeight="1">
      <c r="A489" s="184" t="str">
        <f>Seeds!AB365</f>
        <v>M4-NyO-39c-A-3</v>
      </c>
      <c r="B489" s="184" t="str">
        <f t="shared" si="142"/>
        <v>#REF!</v>
      </c>
      <c r="C489" s="184" t="str">
        <f>Seeds!AA365</f>
        <v>{"id":"M4-NyO-39c-A-3","stimulus":"&lt;p&gt;Em uma loja de brinquedos, &lt;span class=\"fr-math-v2 fr-draggable\" contenteditable=\"false\" data-original-math=\"\\(\\frac{1}{{{Q1}}}\\)\" draggable=\"true\"&gt;\\(\\frac{1}{{{Q1}}}\\)&lt;/span&gt; das {{T1}} bolas que estão à venda são de futebol. Quantas bolas de futebol estão à venda na loja?&lt;/p&gt;","template":"&lt;p style=\"text-align: center\"&gt;&lt;span class=\"fr-math-v2 fr-draggable\" contenteditable=\"false\" data-original-math=\"\\(\\frac{1}{{{Q1}}}\\)\" draggable=\"true\"&gt;\\(\\frac{1}{{{Q1}}}\\)&lt;/span&gt; de {{T1}} bolas = {{response}} bolas de futebol&lt;/p&gt;","hint":"&lt;p&gt;Como o valor do numerador é 1, divida o número pelo denominador.&lt;/p&gt;","feedback":"&lt;p&gt;Para calcular a fração de um número, se o valor do numerador for 1, basta dividir o número pelo denominador.&lt;/p&gt;&lt;p style=\"text-align: center\"&gt;{{T1}} : {{Q1}} = {{Q2}}&lt;/p&gt;","seed":{"parameters":[{"name":"Q1","label":null,"list":[2,3,4,5,10,100]},{"name":"Q2","label":null,"min":5,"max":20,"step":1}],"calculated":[{"name":"T1","label":"{{function}}","function":"{{Q2}}*{{Q1}}","temp":true},{"name":"A1","label":"{{function}}","function":"{{Q2}}"}],"uniques":true},"algorithm":{"name":"calculateOperation","params":{"method":"equivLiteral","keyboard":"INTERMEDIATE"}}}</v>
      </c>
      <c r="D489" s="184" t="str">
        <f t="shared" si="2"/>
        <v>#REF!</v>
      </c>
    </row>
    <row r="490" ht="15.75" customHeight="1">
      <c r="A490" s="184" t="str">
        <f>Seeds!AB366</f>
        <v>M4-NyO-39d-I-1</v>
      </c>
      <c r="B490" s="184" t="str">
        <f t="shared" si="142"/>
        <v>#REF!</v>
      </c>
      <c r="C490" s="184" t="str">
        <f>Seeds!AA366</f>
        <v>{"id":"M4-NyO-39d-I-1","stimulus":"&lt;p&gt;Selecione a fração que &lt;i&gt;não&lt;/i&gt; está expressa corretamente.&lt;/p&gt;","hint":"&lt;p&gt;Para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quintos.&lt;/p&gt;","seed":{"parameters":[{"name":"Q1","label":null,"min":2,"max":12,"step":1},{"name":"Q2","label":null,"min":2,"max":12,"step":1},{"name":"Q3","label":null,"min":2,"max":12,"step":1}],"calculated":[{"name":"A1","label":"&lt;span class=\"fr-math-v2 fr-draggable\" contenteditable=\"false\" data-original-math=\"\\(\\frac{1}{{{Q1}}}\\)\" draggable=\"true\"&gt;\\(\\frac{1}{{{Q1}}}\\)&lt;/span&gt; se lê {{function}}.","function":"Lemonlib.fractionToWords(1, {{Q1}}, 'pt')","incorrect":true},{"name":"A2","label":"&lt;span class=\"fr-math-v2 fr-draggable\" contenteditable=\"false\" data-original-math=\"\\(\\frac{1}{{{Q2}}}\\)\" draggable=\"true\"&gt;\\(\\frac{1}{{{Q2}}}\\)&lt;/span&gt; se lê {{function}}.","function":"Lemonlib.fractionToWords(1, {{Q2}}, 'pt')","incorrect":true},{"name":"A3","label":"&lt;span class=\"fr-math-v2 fr-draggable\" contenteditable=\"false\" data-original-math=\"\\(\\frac{1}{{{Q3}}}\\)\" draggable=\"true\"&gt;\\(\\frac{1}{{{Q3}}}\\)&lt;/span&gt; se lê {{function}}.","function":"Lemonlib.fractionToWords(1, {{Q3}}+1, 'pt')"},{"name":"A4","label":"&lt;span class=\"fr-math-v2 fr-draggable\" contenteditable=\"false\" data-original-math=\"\\(\\frac{1}{{{Q3}}}\\)\" draggable=\"true\"&gt;\\(\\frac{1}{{{Q3}}}\\)&lt;/span&gt; se lê {{function}}.","function":"Lemonlib.fractionToWords(1, {{Q3}}+2, 'pt')"}],"uniques":true},"algorithm":{"name":"trueFalse","template":"Multiple choice – standard","params":{"countCorrect":1,"countIncorrect":2,"showCheckIcon":false,
            "columns": 3
        }
    }
}</v>
      </c>
      <c r="D490" s="184" t="str">
        <f t="shared" si="2"/>
        <v>#REF!</v>
      </c>
    </row>
    <row r="491" ht="15.75" customHeight="1">
      <c r="A491" s="184" t="str">
        <f>Seeds!AB367</f>
        <v>M4-NyO-39d-E-1</v>
      </c>
      <c r="B491" s="184" t="str">
        <f t="shared" si="142"/>
        <v>#REF!</v>
      </c>
      <c r="C491" s="184" t="str">
        <f>Seeds!AA367</f>
        <v>{"id":"M4-NyO-39d-E-1","stimulus":"&lt;p&gt;Escreva como se lê a fração &lt;span class=\"fr-math-v2 fr-draggable\" contenteditable=\"false\" data-original-math=\"\\(\\frac{1}{{{Q1}}}\\)\" draggable=\"true\"&gt;\\(\\frac{1}{{{Q1}}}\\)&lt;/span&gt;.&lt;/p&gt;","template":"&lt;p&gt;Lê-se: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D491" s="184" t="str">
        <f t="shared" si="2"/>
        <v>#REF!</v>
      </c>
    </row>
    <row r="492" ht="15.75" customHeight="1">
      <c r="A492" s="184" t="str">
        <f>Seeds!AB368</f>
        <v>M4-NyO-39d-A-1</v>
      </c>
      <c r="B492" s="184" t="str">
        <f t="shared" si="142"/>
        <v>#REF!</v>
      </c>
      <c r="C492" s="184" t="str">
        <f>Seeds!AA368</f>
        <v>{"id":"M4-NyO-39d-A-1","stimulus":"&lt;p&gt;Daniela quer comer &lt;span class=\"fr-math-v2 fr-draggable\" contenteditable=\"false\" data-original-math=\"\\(\\frac{1}{{{Q1}}}\\)\" draggable=\"true\"&gt;\\(\\frac{1}{{{Q1}}}\\)&lt;/span&gt; dos morangos que comprou.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D492" s="184" t="str">
        <f t="shared" si="2"/>
        <v>#REF!</v>
      </c>
    </row>
    <row r="493" ht="15.75" customHeight="1">
      <c r="A493" s="184" t="str">
        <f>Seeds!AB369</f>
        <v>M4-NyO-39d-A-2</v>
      </c>
      <c r="B493" s="184" t="str">
        <f t="shared" si="142"/>
        <v>#REF!</v>
      </c>
      <c r="C493" s="184" t="str">
        <f>Seeds!AA369</f>
        <v>{"id":"M4-NyO-39d-A-2","stimulus":"&lt;p&gt;Júlio pedalou &lt;span class=\"fr-math-v2 fr-draggable\" contenteditable=\"false\" data-original-math=\"\\(\\frac{1}{{{Q1}}}\\)\" draggable=\"true\"&gt;\\(\\frac{1}{{{Q1}}}\\)&lt;/span&gt; do percurso de uma trilha em um bosque.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quintos.&lt;/p&gt;","seed":{"parameters":[{"name":"Q1","label":null,"min":1,"max":12,"step":1}],"calculated":[{"name":"A1","label":"{{function}}","function":"Lemonlib.fractionToWords(1, {{Q1}}, 'pt')"}],"uniques":true},"algorithm":{"name":"calculateOperation","template":"Cloze with text"}}</v>
      </c>
      <c r="D493" s="184" t="str">
        <f t="shared" si="2"/>
        <v>#REF!</v>
      </c>
    </row>
    <row r="494" ht="15.75" customHeight="1">
      <c r="A494" s="184" t="str">
        <f>Seeds!AB370</f>
        <v>M4-NyO-39d-A-3</v>
      </c>
      <c r="B494" s="184" t="str">
        <f t="shared" si="142"/>
        <v>#REF!</v>
      </c>
      <c r="C494" s="184" t="str">
        <f>Seeds!AA370</f>
        <v>{"id":"M4-NyO-39d-A-3","stimulus":"&lt;p&gt;Rafaela dedica &lt;span class=\"fr-math-v2 fr-draggable\" contenteditable=\"false\" data-original-math=\"\\(\\frac{1}{{{Q1}}}\\)\" draggable=\"true\"&gt;\\(\\frac{1}{{{Q1}}}\\)&lt;/span&gt; do seu tempo de estudo à tarde para estudar Matemática. Como se lê essa fração?&lt;/p&gt;","template":"&lt;p&gt;Lê-se: {{response}}.&lt;/p&gt;","hint":"&lt;p&gt;Para frações, escreva primeiro o numerador e depois o denominador na forma fracionária, por exemplo, meios, terços, quartos ou quintos.&lt;/p&gt;","feedback":"&lt;p&gt;Para frações, escreva primeiro o numerador e depois o denominador na forma fracionária, por exemplo, meios, terços, quartos ou quintos.&lt;/p&gt;","seed":{"parameters":[{"name":"Q1","label":null,"min":2,"max":12,"step":1}],"calculated":[{"name":"A1","label":"{{function}}","function":"Lemonlib.fractionToWords(1, {{Q1}}, 'pt')"}],"uniques":true},"algorithm":{"name":"calculateOperation","template":"Cloze with text"}}</v>
      </c>
      <c r="D494" s="184" t="str">
        <f t="shared" si="2"/>
        <v>#REF!</v>
      </c>
    </row>
    <row r="495" ht="15.75" customHeight="1">
      <c r="A495" s="184" t="str">
        <f>Seeds!AB371</f>
        <v>M4-NyO-39e-I-1</v>
      </c>
      <c r="B495" s="184" t="str">
        <f t="shared" si="142"/>
        <v>#REF!</v>
      </c>
      <c r="C495" s="184" t="str">
        <f>Seeds!AA371</f>
        <v>{"id":"M4-NyO-39e-I-1","stimulus":"&lt;p&gt;Indique qual das seguintes frações não está escrita corretamente.&lt;/p&gt;","hint":"&lt;p&gt;Para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name":"Q2","label":null,"min":2,"max":12,"step":1},{"name":"Q3","label":null,"min":2,"max":12,"step":1},{"name":"Q4","label":null,"min":2,"max":12,"step":1}],"calculated":[{"name":"A1","label":"&lt;span class=\"fr-math-v2 fr-draggable\" contenteditable=\"false\" data-original-math=\"\\(\\frac{1}{{{Q1}}}\\)\" draggable=\"true\"&gt;\\(\\frac{1}{{{Q1}}}\\)&lt;/span&gt; se lê como &lt;i&gt;{{function}}&lt;/i&gt;.","function":"Lemonlib.fractionToWords(1, {{Q1}}, 'pt')","incorrect":true},{"name":"A2","label":"&lt;span class=\"fr-math-v2 fr-draggable\" contenteditable=\"false\" data-original-math=\"\\(\\frac{1}{{{Q2}}}\\)\" draggable=\"true\"&gt;\\(\\frac{1}{{{Q2}}}\\)&lt;/span&gt; se lê como &lt;i&gt;{{function}}&lt;/i&gt;.","function":"Lemonlib.fractionToWords(1, {{Q2}}, 'pt')","incorrect":true},{"name":"A3","label":"{{Q3}}º se lê como &lt;i&gt;{{function}}&lt;/i&gt;.","function":"Lemonlib.fractionToWords(1, {{Q3}}, 'pt')"},{"name":"A4","label":"&lt;span class=\"fr-math-v2 fr-draggable\" contenteditable=\"false\" data-original-math=\"\\(\\frac{1}{10}\\)\" draggable=\"true\"&gt;\\(\\frac{1}{10}\\)&lt;/span&gt; se lê como &lt;i&gt;um décimo primeiro.&lt;/i&gt;"},{"name":"A5","label":"&lt;span class=\"fr-math-v2 fr-draggable\" contenteditable=\"false\" data-original-math=\"\\(\\frac{1}{{{Q4}}}\\)\" draggable=\"true\"&gt;\\(\\frac{1}{{{Q4}}}\\)&lt;/span&gt; se lê como &lt;i&gt;{{function}}&lt;/i&gt;.","function":"Lemonlib.fractionToWords(1, {{Q3}}+1, 'pt')"}],"uniques":true},"algorithm":{"name":"trueFalse","template":"Multiple choice – standard","params":{"countCorrect":1,"countIncorrect":2,"showCheckIcon":false,
            "columns": 3
        }
    }
}</v>
      </c>
      <c r="D495" s="184" t="str">
        <f t="shared" si="2"/>
        <v>#REF!</v>
      </c>
    </row>
    <row r="496" ht="15.75" customHeight="1">
      <c r="A496" s="184" t="str">
        <f>Seeds!AB372</f>
        <v>M4-NyO-39e-E-1</v>
      </c>
      <c r="B496" s="184" t="str">
        <f t="shared" si="142"/>
        <v>#REF!</v>
      </c>
      <c r="C496" s="184" t="str">
        <f>Seeds!AA372</f>
        <v>{"id":"M4-NyO-39e-E-1","stimulus":"&lt;p&gt;Escreva &lt;i&gt;{{T1}}&lt;/i&gt; em forma de fração.&lt;/p&gt;","template":"&lt;p&gt;A fração é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D496" s="184" t="str">
        <f t="shared" si="2"/>
        <v>#REF!</v>
      </c>
    </row>
    <row r="497" ht="15.75" customHeight="1">
      <c r="A497" s="184" t="str">
        <f>Seeds!AB373</f>
        <v>M4-NyO-39e-A-1</v>
      </c>
      <c r="B497" s="184" t="str">
        <f t="shared" si="142"/>
        <v>#REF!</v>
      </c>
      <c r="C497" s="184" t="str">
        <f>Seeds!AA373</f>
        <v>{"id":"M4-NyO-39e-A-1","stimulus":"&lt;p&gt;Marcela passa {{T1}} da tarde dela lendo. Como esse valor é expresso em forma de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D497" s="184" t="str">
        <f t="shared" si="2"/>
        <v>#REF!</v>
      </c>
    </row>
    <row r="498" ht="15.75" customHeight="1">
      <c r="A498" s="184" t="str">
        <f>Seeds!AB374</f>
        <v>M4-NyO-39e-A-2</v>
      </c>
      <c r="B498" s="184" t="str">
        <f t="shared" si="142"/>
        <v>#REF!</v>
      </c>
      <c r="C498" s="184" t="str">
        <f>Seeds!AA374</f>
        <v>{"id":"M4-NyO-39e-A-2","stimulus":"&lt;p&gt;Para fazer um bolo, utiliza-se uma mistura de farinha de trigo e farinha de milho em que a farinha de trigo deve ser {{T1}} da mistura.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D498" s="184" t="str">
        <f t="shared" si="2"/>
        <v>#REF!</v>
      </c>
    </row>
    <row r="499" ht="15.75" customHeight="1">
      <c r="A499" s="184" t="str">
        <f>Seeds!AB375</f>
        <v>M4-NyO-39e-A-3</v>
      </c>
      <c r="B499" s="184" t="str">
        <f t="shared" si="142"/>
        <v>#REF!</v>
      </c>
      <c r="C499" s="184" t="str">
        <f>Seeds!AA375</f>
        <v>{"id":"M4-NyO-39e-A-3","stimulus":"&lt;p&gt;Andrea passou {{T1}} da viagem dela a Salvador tirando fotos. Como esse valor é expresso em fração?&lt;/p&gt;","template":"&lt;p&gt;É expresso como {{response}}.&lt;/p&gt;","hint":"&lt;p&gt;Para ler uma fração com 1 no numerador, comece dizendo &lt;i&gt;um&lt;/i&gt; seguido do número que indica o denominador.&lt;/p&gt;","feedback":"&lt;p&gt;Alguns exemplos de como ler uma fração com numerador 1 são:&lt;/p&gt;&lt;p&gt;&lt;span class=\"fr-math-v2 fr-draggable\" contenteditable=\"false\" data-original-math=\"\\(\\frac{1}{2}\\)\" draggable=\"true\"&gt;\\(\\frac{1}{2}\\)&lt;/span&gt; se lê como &lt;i&gt;um meio.&lt;/i&gt;&lt;/p&gt;&lt;p&gt;&lt;span class=\"fr-math-v2 fr-draggable\" contenteditable=\"false\" data-original-math=\"\\(\\frac{1}{3}\\)\" draggable=\"true\"&gt;\\(\\frac{1}{3}\\)&lt;/span&gt; se lê como &lt;i&gt;um terço.&lt;/i&gt;&lt;/p&gt;&lt;p&gt;&lt;span class=\"fr-math-v2 fr-draggable\" contenteditable=\"false\" data-original-math=\"\\(\\frac{1}{4}\\)\" draggable=\"true\"&gt;\\(\\frac{1}{4}\\)&lt;/span&gt; se lê como &lt;i&gt;um quarto.&lt;/i&gt;&lt;/p&gt;&lt;p&gt;&lt;span class=\"fr-math-v2 fr-draggable\" contenteditable=\"false\" data-original-math=\"\\(\\frac{1}{5}\\)\" draggable=\"true\"&gt;\\(\\frac{1}{5}\\)&lt;/span&gt; se lê como &lt;i&gt;um quinto.&lt;/i&gt;&lt;/p&gt;","seed":{"parameters":[{"name":"Q1","label":null,"min":2,"max":12,"step":1}],"calculated":[{"name":"T1","label":"{{function}}","function":"Lemonlib.fractionToWords(1, {{Q1}}, 'pt')","temp":true},{"name":"A1","label":"{{function}}","function":"\\frac{1}{{{Q1}}}"}],"uniques":true},"algorithm":{"name":"calculateOperation","params":{"method":"equivLiteral","keyboard":"INTERMEDIATE"}}}</v>
      </c>
      <c r="D499" s="184" t="str">
        <f t="shared" si="2"/>
        <v>#REF!</v>
      </c>
    </row>
    <row r="500" ht="15.75" customHeight="1">
      <c r="A500" s="184" t="str">
        <f>Seeds!AB376</f>
        <v>M4-MyM-1a-I-1</v>
      </c>
      <c r="B500" s="184" t="str">
        <f t="shared" si="142"/>
        <v>#REF!</v>
      </c>
      <c r="C500" s="184" t="str">
        <f>Seeds!AA376</f>
        <v>{"id":"M4-MyM-1a-I-1","stimulus":"&lt;p&gt;Indique se as seguintes afirmações são verdadeiras ou falsas.&lt;/p&gt;","hint":"&lt;p&gt;As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km","hm","cm","mm"]},{"name":"Q2","label":null,"list":["km","hm","dam","m","dm","cm"]},{"name":"Q3","label":null,"list":["km","hm","dam","m","dm"]},{"name":"Q4","label":null,"list":["km","hm","dam","m","dm","mm"]},{"name":"Q5","label":null,"list":["km","hm","dam","m","cm","mm"]}],"calculated":[{"name":"A1","label":"Um campo de futebol pode medir entre 90 e 120 m de comprimento.","function":""},{"name":"A2","label":"Uma formiga geralmente tem entre 2 e 10 mm de comprimento.","function":""},{"name":"A3","label":"Uma mesa pode ter cerca de 70 cm de altura.","function":""},{"name":"A4","label":"Um lápis geralmente tem entre 10 e 18 cm.","function":""},{"name":"A5","label":"Uma porta pode ter cerca de 20 dm de altura..","function":""},{"name":"A6","label":"Um campo de futebol pode medir entre 90 e 120 {{Q1}} de comprimento.","function":"","incorrect":true,"feedback":"&lt;p&gt;Um campo de futebol geralmente tem entre 90 e 120 m de comprimento.&lt;/p&gt;"},{"name":"A7","label":"Uma formiga geralmente tem entre 2 e 10 {{Q2}} de comprimento.","function":"","incorrect":true,"feedback":"&lt;p&gt;Uma formiga geralmente tem entre 2 e 10 mm de comprimento.&lt;/p&gt;"},{"name":"A8","label":"Uma mesa pode ter cerca de 70 {{Q3}} de altura.","function":"","incorrect":true,"feedback":"&lt;p&gt;Uma mesa geralmente tem cerca de 70 cm de altura.&lt;/p&gt;"},{"name":"A9","label":"Um lápis geralmente mede entre 10 e 18 {{Q4}}.","function":"","incorrect":true,"feedback":"&lt;p&gt;Um lápis geralmente tem entre 10 e 18 cm.&lt;/p&gt;"},{"name":"A10","label":"Uma porta pode ter cerca de 20 {{Q5}} de altura.","function":"","incorrect":true,"feedback":"&lt;p&gt;Uma porta geralmente tem cerca de 20 dm de altura.&lt;/p&gt;"}],"uniques":true},"algorithm":{"name":"trueFalse","template":"Choice matrix – inline","params":{"countCorrect":2,"countIncorrect":1,"options":["Verdadeira","Falsa"]}}}</v>
      </c>
      <c r="D500" s="184" t="str">
        <f t="shared" si="2"/>
        <v>#REF!</v>
      </c>
    </row>
    <row r="501" ht="15.75" customHeight="1">
      <c r="A501" s="184" t="str">
        <f>Seeds!AB377</f>
        <v>M4-MyM-1a-E-1</v>
      </c>
      <c r="B501" s="184" t="str">
        <f t="shared" si="142"/>
        <v>#REF!</v>
      </c>
      <c r="C501" s="184" t="str">
        <f>Seeds!AA377</f>
        <v>{"id":"M4-MyM-1a-E-1","stimulus":"&lt;p&gt;Escreva,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codorna"]},{"name":"Q2","label":null,"list":["A altura de uma cachoeira","O comprimento de uma cama","A profundidade de um lago"]},{"name":"Q3","label":null,"list":["O perímetro de uma ilha","O percurso de uma maratona","A distância entre dois países"]}],"calculated":[{"name":"A1","label":"mm"},{"name":"A2","label":"m"},{"name":"A3","label":"km"}],"uniques":true},"algorithm":{"name":"calculateOperation","template":"Cloze with text"}}</v>
      </c>
      <c r="D501" s="184" t="str">
        <f t="shared" si="2"/>
        <v>#REF!</v>
      </c>
    </row>
    <row r="502" ht="15.75" customHeight="1">
      <c r="A502" s="184" t="str">
        <f>Seeds!AB378</f>
        <v>M4-MyM-1a-E-2</v>
      </c>
      <c r="B502" s="184" t="str">
        <f t="shared" si="142"/>
        <v>#REF!</v>
      </c>
      <c r="C502" s="184" t="str">
        <f>Seeds!AA378</f>
        <v>{"id":"M4-MyM-1a-E-2","stimulus":"&lt;p&gt;Escreva,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width=\"450\"&gt;&lt;/img&gt;&lt;/div&gt;","seed":{"parameters":[{"name":"Q3","label":null,"list":["O comprimento de um parafuso","O diâmetro de uma moeda","O comprimento de um mosquito","O diâmetro de um ovo de codorna"]},{"name":"Q2","label":null,"list":["A altura de uma cachoeira","O comprimento de uma cama","A profundidade de um lago"]},{"name":"Q1","label":null,"list":["O perímetro de uma ilha","O percurso de uma maratona","A distância entre dois países"]}],"calculated":[{"name":"A1","label":"km"},{"name":"A2","label":"m"},{"name":"A3","label":"mm"}],"uniques":true},"algorithm":{"name":"calculateOperation","template":"Cloze with text"}}</v>
      </c>
      <c r="D502" s="184" t="str">
        <f t="shared" si="2"/>
        <v>#REF!</v>
      </c>
    </row>
    <row r="503" ht="15.75" customHeight="1">
      <c r="A503" s="184" t="str">
        <f>Seeds!AB379</f>
        <v>M4-MyM-1a-E-3</v>
      </c>
      <c r="B503" s="184" t="str">
        <f t="shared" si="142"/>
        <v>#REF!</v>
      </c>
      <c r="C503" s="184" t="str">
        <f>Seeds!AA379</f>
        <v>{"id":"M4-MyM-1a-E-3","stimulus":"&lt;p&gt;Escreva, na forma abreviada, em qual dessas unidades de comprimento as seguintes medidas são melhor expressas.&lt;/p&gt;&lt;div style=\"margin-top: 10px; display:flex; justify-content:center;\"&gt;&lt;table style=\"width: 50%; background: none !important;\"&gt;&lt;tbody&gt;&lt;tr&gt;&lt;td style=\"width: 33.3%; text-align:center; border: none; background: none !important;\"&gt;quilômetros&lt;/td&gt;&lt;td style=\"width: 33.3%; text-align:center; border: none; background: none !important;\"&gt;metros&lt;/td&gt;&lt;td style=\"width: 33.3%; text-align:center; border: none; background: none !important;\"&gt;milímetros&lt;/td&gt;&lt;/tr&gt;&lt;/tbody&gt;&lt;/table&gt;&lt;/div&gt;","template":"&lt;p&gt;{{Q1}} se expressa em {{response}}&lt;/p&gt;&lt;p&gt;{{Q2}} se expressa em {{response}}&lt;/p&gt;&lt;p&gt;{{Q3}} se expressa em {{response}}&lt;/p&gt;","hint":"&lt;p&gt;As unidades de comprimento são:&lt;/p&gt;&lt;div style=\"margin-top: 10px; display:flex; justify-content:center;\"&gt;&lt;table style=\"width: 100%;\"&gt;&lt;tbody&gt;&lt;tr&gt;&lt;td style=\"width: 14.2857%; text-align: center; background-color: #FEA487; color: white;\"&gt;km&lt;/td&gt;&lt;td style=\"width: 14.2857%; text-align: center; background-color: #FEA487; color: white;\"&gt;hm&lt;/td&gt;&lt;td style=\"width: 14.2857%; text-align: center; background-color: #FEA487; color: white;\"&gt;dam&lt;/td&gt;&lt;td style=\"width: 14.2857%; text-align: center; background-color: #FEA487; color: white;\"&gt;m&lt;/td&gt;&lt;td style=\"width: 14.2857%; text-align: center; background-color: #FEA487; color: white;\"&gt;dm&lt;/td&gt;&lt;td style=\"width: 14.2857%; text-align: center; background-color: #FEA487; color: white;\"&gt;cm&lt;/td&gt;&lt;td style=\"width: 14.2857%; text-align: center; background-color: #FEA487; color: white;\"&gt;mm&lt;/td&gt;&lt;/tr&gt;&lt;/tbody&gt;&lt;/table&gt;&lt;/div&gt;","feedback":"&lt;p&gt;Para estimar unidades de comprimento, lembre-se de que:&lt;/p&gt;&lt;div style=\"display:flex; justify-content:center;\"&gt;&lt;img src=\"https://blueberry-assets.oneclick.es/M4_MyM_1b_1.svg\" width=\"450\"&gt;&lt;/img&gt;&lt;/div&gt;","seed":{"parameters":[{"name":"Q1","label":null,"list":["O comprimento de um parafuso","O diâmetro de uma moeda","O comprimento de um mosquito","O diâmetro de um ovo de codorna"]},{"name":"Q3","label":null,"list":["A altura de uma cachoeira","O comprimento de uma cama","A profundidade de um lago"]},{"name":"Q2","label":null,"list":["O perímetro de uma ilha","O percurso de uma maratona","A distância entre dois países"]}],"calculated":[{"name":"A1","label":"mm"},{"name":"A2","label":"km"},{"name":"A3","label":"m"}],"uniques":true},"algorithm":{"name":"calculateOperation","template":"Cloze with text"}}</v>
      </c>
      <c r="D503" s="184" t="str">
        <f t="shared" si="2"/>
        <v>#REF!</v>
      </c>
    </row>
    <row r="504" ht="15.75" customHeight="1">
      <c r="A504" s="184" t="str">
        <f>Seeds!AB380</f>
        <v>M4-MyM-1b-I-1</v>
      </c>
      <c r="B504" s="184" t="str">
        <f t="shared" si="142"/>
        <v>#REF!</v>
      </c>
      <c r="C504" s="184" t="str">
        <f>Seeds!AA380</f>
        <v>{"id":"M4-MyM-1b-I-1","stimulus":"&lt;p&gt;Em cada caso, selecione a conversão de unidade correta.&lt;/p&gt;","template":"&lt;p style=\"text-align: center\"&gt;{{Q1}} m = {{response}} cm&lt;/p&gt;&lt;p style=\"text-align: center\"&gt;{{Q2}} dm =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v>
      </c>
      <c r="D504" s="184" t="str">
        <f t="shared" si="2"/>
        <v>#REF!</v>
      </c>
    </row>
    <row r="505" ht="15.75" customHeight="1">
      <c r="A505" s="184" t="str">
        <f>Seeds!AB381</f>
        <v>M4-MyM-1b-I-2</v>
      </c>
      <c r="B505" s="184" t="str">
        <f t="shared" si="142"/>
        <v>#REF!</v>
      </c>
      <c r="C505" s="184" t="str">
        <f>Seeds!AA381</f>
        <v>{"id":"M4-MyM-1b-I-2","stimulus":"&lt;p&gt;Em cada caso, selecione a conversão de unidade correta.&lt;/p&gt;","template":"&lt;p style=\"text-align: center\"&gt;{{Q1}} m = {{response}} mm&lt;/p&gt;&lt;p style=\"text-align: center\"&gt;{{Q2}} mm = {{response}} cm&lt;/p&gt;","hint":"&lt;p&gt;As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temp":true},{"name":"A1","label":"{{function}}","function":"{{Q1}}*1000","group":1},{"name":"A2","label":"{{function}}","function":"{{Q1}}*100","group":1,"incorrect":true,"feedback":"&lt;p style=\"text-align: center\"&gt;{{Q1}} m × 1 000 = {{T1}} mm&lt;/p&gt;"},{"name":"A3","label":"{{function}}","function":"{{Q1}}/100","group":1,"incorrect":true,"feedback":"&lt;p style=\"text-align: center\"&gt;{{Q1}} m × 1 000 = {{T1}} mm&lt;/p&gt;"},{"name":"A4","label":"{{function}}","function":"{{Q2}}/10","group":2},{"name":"A5","label":"{{function}}","function":"{{Q2}}*10","group":2,"incorrect":true,"feedback":"&lt;p style=\"text-align: center\"&gt;{{Q2}} mm : 10 = {{T4}} cm&lt;/p&gt;"},{"name":"A6","label":"{{function}}","function":"{{Q2}}/100","group":2,"incorrect":true,"feedback":"&lt;p style=\"text-align: center\"&gt;{{Q2}} mm : 10 = {{T4}} cm&lt;/p&gt;"}],"uniques":true},"algorithm":{"name":"groupResponses","template":"Cloze with drop down"}}</v>
      </c>
      <c r="D505" s="184" t="str">
        <f t="shared" si="2"/>
        <v>#REF!</v>
      </c>
    </row>
    <row r="506" ht="15.75" customHeight="1">
      <c r="A506" s="184" t="str">
        <f>Seeds!AB382</f>
        <v>M4-MyM-1b-I-3</v>
      </c>
      <c r="B506" s="184" t="str">
        <f t="shared" si="142"/>
        <v>#REF!</v>
      </c>
      <c r="C506" s="184" t="str">
        <f>Seeds!AA382</f>
        <v>{"id":"M4-MyM-1b-I-3","stimulus":"&lt;p&gt;Em cada caso, selecione a conversão de unidade correta.&lt;/p&gt;","template":"&lt;p style=\"text-align: center\"&gt;{{Q1}} m = {{response}} km&lt;/p&gt;&lt;p style=\"text-align: center\"&gt;{{Q2}} hm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max":99,"step":1},{"name":"Q2","label":null,"min":10,"max":99,"step":1}],"calculated":[{"name":"T1","label":"{{function}}","function":"{{Q1}}/1000","temp":true},{"name":"T4","label":"{{function}}","function":"{{Q2}}*1000","temp":true},{"name":"A1","label":"{{function}}","function":"{{Q1}}/1000","group":1},{"name":"A2","label":"{{function}}","function":"{{Q1}}*1000","group":1,"incorrect":true,"feedback":"&lt;p style=\"text-align: center\"&gt;{{Q1}} m : 1 000 = {{T1}} km&lt;/p&gt;"},{"name":"A3","label":"{{function}}","function":"{{Q1}}/100","group":1,"incorrect":true,"feedback":"&lt;p style=\"text-align: center\"&gt;{{Q1}} m : 1 000 = {{T1}} km&lt;/p&gt;"},{"name":"A4","label":"{{function}}","function":"{{Q2}}*1000","group":2},{"name":"A5","label":"{{function}}","function":"{{Q2}}/1000","group":2,"incorrect":true,"feedback":"&lt;p style=\"text-align: center\"&gt;{{Q2}} hm × 1 000 = {{T4}} dm&lt;/p&gt;"},{"name":"A6","label":"{{function}}","function":"{{Q2}}/100","group":2,"incorrect":true,"feedback":"&lt;p style=\"text-align: center\"&gt;{{Q2}} hm × 1 000 = {{T4}} dm&lt;/p&gt;"}],"uniques":true},"algorithm":{"name":"groupResponses","template":"Cloze with drop down"}}</v>
      </c>
      <c r="D506" s="184" t="str">
        <f t="shared" si="2"/>
        <v>#REF!</v>
      </c>
    </row>
    <row r="507" ht="15.75" customHeight="1">
      <c r="A507" s="184" t="str">
        <f>Seeds!AB383</f>
        <v>M4-MyM-1b-E-1</v>
      </c>
      <c r="B507" s="184" t="str">
        <f t="shared" si="142"/>
        <v>#REF!</v>
      </c>
      <c r="C507" s="184" t="str">
        <f>Seeds!AA383</f>
        <v>{"id":"M4-MyM-1b-E-1","stimulus":"&lt;p&gt;Calcule as conversões de unidades das seguintes medidas de comprimento.&lt;/p&gt;","template":"&lt;p style=\"text-align: center\"&gt;{{Q1}} m = {{response}} dm&lt;/p&gt;&lt;p style=\"text-align: center\"&gt;{{Q2}} mm =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width=\"450\"&gt;&lt;/img&gt;&lt;/div&gt;","seed":{"parameters":[{"name":"Q1","label":null,"min":10,"max":99,"step":1},{"name":"Q2","label":null,"min":10,"max":99,"step":1}],"calculated":[{"name":"A1","label":"{{function}}","function":"{{Q1}}*10","feedback":"{{Q1}} m × 10 = {{function}} dm"},{"name":"A2","label":"{{function}}","function":"{{Q2}}/100","feedback":"{{Q2}} mm : 100 = {{function}} dm"}],"uniques":true},"algorithm":{"name":"calculateOperation","params":{"method":"equivLiteral","keyboard":"INTERMEDIATE"}}}</v>
      </c>
      <c r="D507" s="184" t="str">
        <f t="shared" si="2"/>
        <v>#REF!</v>
      </c>
    </row>
    <row r="508" ht="15.75" customHeight="1">
      <c r="A508" s="184" t="str">
        <f>Seeds!AB384</f>
        <v>M4-MyM-1b-E-2</v>
      </c>
      <c r="B508" s="184" t="str">
        <f t="shared" si="142"/>
        <v>#REF!</v>
      </c>
      <c r="C508" s="184" t="str">
        <f>Seeds!AA384</f>
        <v>{"id":"M4-MyM-1b-E-2","stimulus":"&lt;p&gt;Calcule as conversões de unidades das seguintes medidas de comprimento.&lt;/p&gt;","template":"&lt;p style=\"text-align: center\"&gt;{{Q1}} m = {{response}} cm&lt;/p&gt;&lt;p style=\"text-align: center\"&gt;{{Q2}} dam = {{response}} hm&lt;/p&gt;","hint":"&lt;p&gt;As conversões de unidade de comprimento são:&lt;/p&gt;&lt;div style=\"display:flex; justify-content:center;\"&gt;&lt;img src=\"https://blueberry-assets.oneclick.es/M4_MyM_1b_1.svg\" width=\"450\"&gt;&lt;/img&gt;&lt;/div&gt;","feedback":"&lt;pAs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width=\"450\"&gt;&lt;/img&gt;&lt;/div&gt;","seed":{"parameters":[{"name":"Q1","label":null,"min":10,"max":99,"step":1},{"name":"Q2","label":null,"min":10,"max":99,"step":1}],"calculated":[{"name":"A1","label":"{{function}}","function":"{{Q1}}*100","feedback":"{{Q1}} m × 100 = {{function}} cm"},{"name":"A2","label":"{{function}}","function":"{{Q2}}/10","feedback":"{{Q2}} dam : 10 = {{function}} hm"}],"uniques":true},"algorithm":{"name":"calculateOperation","params":{"method":"equivLiteral","keyboard":"INTERMEDIATE"}}}</v>
      </c>
      <c r="D508" s="184" t="str">
        <f t="shared" si="2"/>
        <v>#REF!</v>
      </c>
    </row>
    <row r="509" ht="15.75" customHeight="1">
      <c r="A509" s="184" t="str">
        <f>Seeds!AB385</f>
        <v>M4-MyM-1b-E-3</v>
      </c>
      <c r="B509" s="184" t="str">
        <f t="shared" si="142"/>
        <v>#REF!</v>
      </c>
      <c r="C509" s="184" t="str">
        <f>Seeds!AA385</f>
        <v>{"id":"M4-MyM-1b-E-3","stimulus":"&lt;p&gt;Calcule as conversões de unidades das seguintes medidas de comprimento.&lt;/p&gt;","template":"&lt;p style=\"text-align: center\"&gt;{{Q1}} m = {{response}} km&lt;/p&gt;&lt;p style=\"text-align: center\"&gt;{{Q2}} dm = {{response}} dam&lt;/p&gt;","hint":"&lt;p&gt;As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width=\"450\"&gt;&lt;/img&gt;&lt;/div&gt;","seed":{"parameters":[{"name":"Q1","label":null,"min":10,"max":99,"step":1},{"name":"Q2","label":null,"min":10,"max":99,"step":1}],"calculated":[{"name":"A1","label":"{{function}}","function":"{{Q1}}/1000","feedback":"{{Q1}} m : 1 000 = {{function}} km"},{"name":"A2","label":"{{function}}","function":"{{Q2}}/100","feedback":"{{Q2}} dm : 100 = {{function}} dam"}],"uniques":true},"algorithm":{"name":"calculateOperation","params":{"method":"equivLiteral","keyboard":"INTERMEDIATE"}}}</v>
      </c>
      <c r="D509" s="184" t="str">
        <f t="shared" si="2"/>
        <v>#REF!</v>
      </c>
    </row>
    <row r="510" ht="15.75" customHeight="1">
      <c r="A510" s="184" t="str">
        <f>Seeds!AB386</f>
        <v>M4-MyM-1b-A-1</v>
      </c>
      <c r="B510" s="184" t="str">
        <f t="shared" si="142"/>
        <v>#REF!</v>
      </c>
      <c r="C510" s="184" t="str">
        <f>Seeds!AA386</f>
        <v>{"id":"M4-MyM-1b-A-1","stimulus":"&lt;p&gt;O irmão mais novo de Samuel, Igor, tem {{Q1}} cm de altura. A quantos milímetros equivale essa medida?&lt;/p&gt;","template":"&lt;p&gt;Igor mede {{response}} mm.&lt;/p&gt;","hint":"&lt;p&gt;As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cm × 10 = {{A1}} mm&lt;/p&gt;","seed":{"parameters":[{"name":"Q1","label":null,"min":90,"max":120,"step":1}],"calculated":[{"name":"A1","label":"{{function}}","function":"{{Q1}}*10"}],"uniques":true},"algorithm":{"name":"calculateOperation","params":{"method":"equivLiteral","keyboard":"INTERMEDIATE"}}}</v>
      </c>
      <c r="D510" s="184" t="str">
        <f t="shared" si="2"/>
        <v>#REF!</v>
      </c>
    </row>
    <row r="511" ht="15.75" customHeight="1">
      <c r="A511" s="184" t="str">
        <f>Seeds!AB387</f>
        <v>M4-MyM-1b-A-2</v>
      </c>
      <c r="B511" s="184" t="str">
        <f t="shared" si="142"/>
        <v>#REF!</v>
      </c>
      <c r="C511" s="184" t="str">
        <f>Seeds!AA387</f>
        <v>{"id":"M4-MyM-1b-A-2","stimulus":"&lt;p&gt;A distância entre a casa de Paulo e o centro esportivo onde ele pratica natação é de {{Q1}} m. A quantos quilômetros equivale essa medida?&lt;/p&gt;","template":"&lt;p&gt;A distância é de {{response}} km.&lt;/p&gt;","hint":"&lt;p&gt;As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m : 1 000 = {{A1}} km&lt;/p&gt;","seed":{"parameters":[{"name":"Q1","label":null,"min":2500,"max":3500,"step":1}],"calculated":[{"name":"A1","label":"{{function}}","function":"{{Q1}}/1000"}],"uniques":true},"algorithm":{"name":"calculateOperation","params":{"method":"equivLiteral","keyboard":"INTERMEDIATE"}}}</v>
      </c>
      <c r="D511" s="184" t="str">
        <f t="shared" si="2"/>
        <v>#REF!</v>
      </c>
    </row>
    <row r="512" ht="15.75" customHeight="1">
      <c r="A512" s="184" t="str">
        <f>Seeds!AB388</f>
        <v>M4-MyM-1b-A-3</v>
      </c>
      <c r="B512" s="184" t="str">
        <f t="shared" si="142"/>
        <v>#REF!</v>
      </c>
      <c r="C512" s="184" t="str">
        <f>Seeds!AA388</f>
        <v>{"id":"M4-MyM-1b-A-3","stimulus":"&lt;p&gt;Um dos lados da horta do avô de Fátima mede {{Q1}} dam. Essa medida equivale a quantos decímetros?&lt;/p&gt;","template":"&lt;p&gt;O lado mede {{response}} dm.&lt;/p&gt;","hint":"&lt;p&gt;As conversões de unidade de comprimento são:&lt;/p&gt;&lt;div style=\"display:flex; justify-content:center;\"&gt;&lt;img src=\"https://blueberry-assets.oneclick.es/M4_MyM_1b_1.svg\" width=\"450\"&gt;&lt;/img&gt;&lt;/div&gt;","feedback":"&lt;p&gt;As conversões de unidade de comprimento são:&lt;/p&gt;&lt;div style=\"display:flex; justify-content:center;\"&gt;&lt;img src=\"https://blueberry-assets.oneclick.es/M4_MyM_1b_1.svg\" width=\"450\"&gt;&lt;/img&gt;&lt;/div&gt;&lt;p style=\"text-align: center\"&gt;{{Q1}} dam × 100 = {{A1}} dm&lt;/p&gt;","seed":{"parameters":[{"name":"Q1","label":null,"min":15,"max":30,"step":1}],"calculated":[{"name":"A1","label":"{{function}}","function":"{{Q1}}*100"}],"uniques":true},"algorithm":{"name":"calculateOperation","params":{"method":"equivLiteral","keyboard":"INTERMEDIATE"}}}</v>
      </c>
      <c r="D512" s="184" t="str">
        <f t="shared" si="2"/>
        <v>#REF!</v>
      </c>
    </row>
    <row r="513" ht="15.75" customHeight="1">
      <c r="A513" s="184" t="str">
        <f>Seeds!AB389</f>
        <v>M4-MyM-1c-I-1</v>
      </c>
      <c r="B513" s="184" t="str">
        <f t="shared" si="142"/>
        <v>#REF!</v>
      </c>
      <c r="C513" s="184" t="str">
        <f>Seeds!AA389</f>
        <v>{"id":"M4-MyM-1c-I-1","stimulus":"&lt;p&gt;Arraste as seguintes medidas para completar a comparação.&lt;/p&gt;","template":"&lt;p&gt;&lt;div style=\"display:flex; justify-content:center;\"&gt;{{response}} &lt; {{response}} &lt;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in({{Q1}}, {{Q2}}, {{Q3}})","temp":true},{"name":"T2","function":"{{Q1}}+{{Q2}}+{{Q3}}-math.min({{Q1}}, {{Q2}}, {{Q3}})-math.max({{Q1}}, {{Q2}}, {{Q3}})","temp":true},{"name":"T3","function":"math.max({{Q1}}, {{Q2}}, {{Q3}})","temp":true},{"name":"A1","label":"{{T1}} {{Q4}}"},{"name":"A2","label":"{{T2}} {{Q4}}"},{"name":"A3","label":"{{T3}} {{Q4}}"}],"uniques":true},"algorithm":{"name":"calculateOperation","template":"Cloze with drag &amp; drop","params":{"keyboard":"INTERMEDIATE"}}}</v>
      </c>
      <c r="D513" s="184" t="str">
        <f t="shared" si="2"/>
        <v>#REF!</v>
      </c>
    </row>
    <row r="514" ht="15.75" customHeight="1">
      <c r="A514" s="184" t="str">
        <f>Seeds!AB390</f>
        <v>M4-MyM-1c-I-2</v>
      </c>
      <c r="B514" s="184" t="str">
        <f t="shared" si="142"/>
        <v>#REF!</v>
      </c>
      <c r="C514" s="184" t="str">
        <f>Seeds!AA390</f>
        <v>{"id":"M4-MyM-1c-I-2","stimulus":"&lt;p&gt;Arraste as seguintes medidas para completar a comparação.&lt;/p&gt;","template":"&lt;p&gt;&lt;div style=\"display:flex; justify-content:center;\"&gt;{{response}} &gt; {{response}} &gt; {{response}}&lt;/div&gt;&lt;/p&gt;","hint":"&lt;p&gt;Como as medidas estão expressas na mesma unidade, basta comparar os números a partir dos algarismos à esquerda.&lt;/p&gt;","feedback":"&lt;p&gt;Para comparar as medidas de comprimento, elas devem estar expressas na mesma unidade. Os números são então comparados a partir dos algarismos à esquerda. Por exemplo, 40 m é menor que 50 m.&lt;/p&gt;","seed":{"parameters":[{"name":"Q1","label":null,"min":1,"max":99,"step":1},{"name":"Q2","label":null,"min":1,"max":99,"step":1},{"name":"Q3","label":null,"min":1,"max":99,"step":1},{"name":"Q4","list":["km","hm","dam","m","dm","cm","mm"]}],"calculated":[{"name":"T1","label":null,"function":"math.max({{Q1}}, {{Q2}}, {{Q3}})","temp":true},{"name":"T2","function":"{{Q1}}+{{Q2}}+{{Q3}}-math.min({{Q1}}, {{Q2}}, {{Q3}})-math.max({{Q1}}, {{Q2}}, {{Q3}})","temp":true},{"name":"T3","function":"math.min({{Q1}}, {{Q2}}, {{Q3}})","temp":true},{"name":"A1","label":"{{T1}} {{Q4}}"},{"name":"A2","label":"{{T2}} {{Q4}}"},{"name":"A3","label":"{{T3}} {{Q4}}"}],"uniques":true},"algorithm":{"name":"calculateOperation","template":"Cloze with drag &amp; drop","params":{"keyboard":"INTERMEDIATE"}}}</v>
      </c>
      <c r="D514" s="184" t="str">
        <f t="shared" si="2"/>
        <v>#REF!</v>
      </c>
    </row>
    <row r="515" ht="15.75" customHeight="1">
      <c r="A515" s="184" t="str">
        <f>Seeds!AB391</f>
        <v>M4-MyM-1c-E-1</v>
      </c>
      <c r="B515" s="184" t="str">
        <f t="shared" si="142"/>
        <v>#REF!</v>
      </c>
      <c r="C515" s="184" t="str">
        <f>Seeds!AA391</f>
        <v>{"id":"M4-MyM-1c-E-1","seed":{"parameters":[{"name":"Q1","label":null,"max":1,"min":99,"step":1},{"name":"Q2","label":null,"max":1,"min":99,"step":1},{"name":"Q3","label":null,"max":1,"min":99,"step":1}],"uniques":true},"scaffolding":[{"id":"step-0","stimulus":"&lt;p&gt;Arraste e ordene os seguintes comprimentos do maior para o menor. Coloque-os de cima para baixo.&lt;/p&gt;","seed":{"calculated":[{"name":"T1","function":"{{Q1}}/100","temp":true},{"name":"T2","function":"{{Q2}}/10","temp":true},{"name":"A1","label":"{{T1}} hm","function":"{{Q1}}"},{"name":"A2","label":"{{T2}} dam","function":"{{Q2}}"},{"name":"A3","label":"{{Q3}} m","function":"{{Q3}}"}]},"algorithm":{"name":"orderNumbers","params":{"order":"desc"}}},{"id":"step-1","stimulus":"&lt;p&gt;O que o enunciado pede?&lt;/p&gt;","seed":{"calculated":[{"name":"2-A1","label":"Ordenar as medidas de comprimento do maior para o menor."},{"name":"2-A2","label":"Ordenar as medidas de comprimento do menor para o maior.","incorrect":true},{"name":"2-A3","label":"Determinar o comprimento de maior medida.","incorrect":true}]},"algorithm":{"name":"trueFalse","template":"Multiple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metros.&lt;/p&gt;","template":"&lt;p style=\"text-align: center\"&gt;{{T1}} hm = {{T1}} × 100 = {{response}} m&lt;/p&gt;&lt;p style=\"text-align: center\"&gt;{{T2}} dam = {{T2}} : 10 = {{response}} m&lt;/p&gt;&lt;p style=\"text-align: center\"&gt;{{Q3}} m&lt;/p&gt;","seed":{"calculated":[{"name":"T1","function":"{{Q1}}/100","temp":true},{"name":"T2","function":"{{Q2}}/10","temp":true},{"name":"1-A1","label":"{{Q1}}","function":"{{Q1}}"},{"name":"1-A1","label":"{{Q2}}","function":"{{Q2}}"}]},"algorithm":{"name":"calculateOperation","params":{"method":"equivLiteral","keyboard":"NUMERICAL"}}},{"id":"step-4","stimulus":"&lt;p&gt;Com estes resultados, ordene as medidas de comprimento do maior para o menor. Coloque-as de cima para baixo.&lt;/p&gt;","seed":{"calculated":[{"name":"T1","function":"{{Q1}}/100","temp":true},{"name":"T2","function":"{{Q2}}/10","temp":true},{"name":"A1","label":"{{T1}} hm = {{Q1}} m","function":"{{Q1}}"},{"name":"A2","label":"{{T2}} dam = {{Q2}} m","function":"{{Q2}}"},{"name":"A3","label":"{{Q3}} m","function":"{{Q3}}"}]},"algorithm":{"name":"orderNumbers","params":{"order":"desc"}}}]}</v>
      </c>
      <c r="D515" s="184" t="str">
        <f t="shared" si="2"/>
        <v>#REF!</v>
      </c>
    </row>
    <row r="516" ht="15.75" customHeight="1">
      <c r="A516" s="184" t="str">
        <f>Seeds!AB392</f>
        <v>M4-MyM-1c-A-1</v>
      </c>
      <c r="B516" s="184" t="str">
        <f t="shared" si="142"/>
        <v>#REF!</v>
      </c>
      <c r="C516" s="184" t="str">
        <f>Seeds!AA392</f>
        <v>{"id":"M4-MyM-1c-A-1","seed":{"parameters":[{"name":"Q1","label":null,"max":150,"min":180,"step":1},{"name":"Q2","label":null,"max":150,"min":180,"step":1},{"name":"Q3","label":null,"max":150,"min":180,"step":1}],"uniques":true},"scaffolding":[{"id":"step-0","stimulus":"&lt;p&gt;Três primos fazem aniversário no mesmo dia e no aniversário dos dez anos deles, cada um escreveu sua altura no livro da família. Arraste e ordene as medidas das alturas da menor para a maior. Coloque-as de cima para baixo.&lt;/p&gt;","seed":{"calculated":[{"name":"T1","function":"{{Q2}}/100","temp":true},{"name":"T2","function":"{{Q3}}/10","temp":true},{"name":"A1","label":"{{Q1}} cm","function":"{{Q1}}"},{"name":"A2","label":"{{T1}} m","function":"{{Q2}}"},{"name":"A3","label":"{{T2}} dm","function":"{{Q3}}"}]},"algorithm":{"name":"orderNumbers","params":{"order":"asc"}}},{"id":"step-1","stimulus":"&lt;p&gt;O que pede o enunciado?&lt;/p&gt;","seed":{"calculated":[{"name":"2-A1","label":"Ordenar as alturas dos primos da menor para a maior."},{"name":"2-A2","label":"Ordenar as alturas dos primos da maior para a menor.","incorrect":true}]},"algorithm":{"name":"trueFalse","template":"Multiple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acima, converta todos os comprimentos para centímetros.&lt;/p&gt;","template":"&lt;p style=\"text-align: center\"&gt;{{Q1}} cm&lt;/p&gt;&lt;p style=\"text-align: center\"&gt;{{T1}} m = {{T1} × 100 = {{response}} cm&lt;/p&gt;&lt;p style=\"text-align: center\"&gt;{{T2}} dm = {{T2}} × 10 = {{response}} cm&lt;/p&gt;","seed":{"calculated":[{"name":"T1","function":"{{Q2}}/100","temp":true},{"name":"T2","function":"{{Q3}}/10","temp":true},{"name":"3-A1","label":"{{Q2}}","function":"{{Q2}}"},{"name":"3-A2","label":"{{Q3}}","function":"{{Q3}}"}]},"algorithm":{"name":"calculateOperation","params":{"method":"equivLiteral","keyboard":"NUMERICAL"}}},{"id":"step-4","stimulus":"&lt;p&gt;Com os resultados anteriores, arraste e ordene as alturas dos primos da menor para a maior. Coloque-as de cima para baixo.&lt;/p&gt;","seed":{"calculated":[{"name":"T1","function":"{{Q1}}/100","temp":true},{"name":"T2","function":"{{Q2}}/10","temp":true},{"name":"A1","label":"{{Q1}} cm","function":"{{Q1}}"},{"name":"A2","label":"{{T1}} m = {{Q2}} cm","function":"{{Q2}}"},{"name":"A3","label":"{{T2}} dm = {{Q3}} cm","function":"{{Q3}}"}]},"algorithm":{"name":"orderNumbers","params":{"order":"asc"}}}]}</v>
      </c>
      <c r="D516" s="184" t="str">
        <f t="shared" si="2"/>
        <v>#REF!</v>
      </c>
    </row>
    <row r="517" ht="15.75" customHeight="1">
      <c r="A517" s="184" t="str">
        <f>Seeds!AB393</f>
        <v>M4-MyM-1c-A-2</v>
      </c>
      <c r="B517" s="184" t="str">
        <f t="shared" si="142"/>
        <v>#REF!</v>
      </c>
      <c r="C517" s="184" t="str">
        <f>Seeds!AA393</f>
        <v>{"id":"M4-MyM-1c-A-2","seed":{"parameters":[{"name":"Q1","label":null,"max":100,"min":999,"step":1},{"name":"Q2","label":null,"max":100,"min":999,"step":1}],"uniques":true},"scaffolding":[{"id":"step-0","stimulus":"&lt;p&gt;Em uma academia, foram comparados os registros de duas esteiras. A primeira esteira marca {{T1}} km percorridos e a segunda marca {{T2}} dam. Quantos hectômetros foram percorridos na esteira que tem a maior marca?&lt;/p&gt;","template":"&lt;p&gt;Na esteira com maior marca foram percorridos {{response}} hm.&lt;/p&gt;","seed":{"calculated":[{"name":"T1","function":"{{Q1}}/10","temp":true},{"name":"T2","function":"{{Q2}}*10","temp":true},{"name":"A1","label":"math.max({{Q1}}, {{Q2}})","function":"math.max({{Q1}}, {{Q2}})"}]},"algorithm":{"name":"calculateOperation","params":{"method":"equivLiteral","keyboard":"INTERMEDIATE"}}},{"id":"step-1","stimulus":"&lt;p&gt;Qual a distância que cada esteira marca?&lt;/p&gt;","template":"&lt;p&gt;A primeira esteira mostra {{response}} km.&lt;/p&gt;&lt;p&gt;A segunda esteira mostra {{response}} dam.&lt;/p&gt;","seed":{"calculated":[{"name":"A1","label":"{{Q1}}/10","function":"{{Q1}}/10"},{"name":"A2","label":"{{Q2}}*10","function":"{{Q2}}*10"}]},"algorithm":{"name":"calculateOperation","params":{"method":"equivLiteral","keyboard":"INTERMEDIATE"}}},{"id":"step-2","stimulus":"&lt;p&gt;O que pede o enunciado?&lt;/p&gt;","seed":{"calculated":[{"name":"2-A1","label":"Indicar o número de hectômetros percorridos na esteira que marca uma maior distância."},{"name":"2-A2","label":"Indicar o número de hectômetros percorridos na esteira que marca uma menor distância.","incorrect":true},{"name":"2-A3","label":"Indicar o número total de hectômetros percorridos nas duas esteiras.","incorrect":true}]},"algorithm":{"name":"trueFalse","template":"Multiple choice – standard"}},{"id":"step-3","stimulus":"&lt;p&gt;Para ordenar as diferentes medidas, elas devem estar expressas na mesma unidade. Em qual tabela estão as conversões de unidade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standard"}},{"id":"step-4","stimulus":"&lt;p&gt;Com a ajuda da tabela de conversão anterior, calcule os hectômetros que cada esteira marca.&lt;/p&gt;","template":"&lt;p style=\"text-align: center\"&gt;{{T1}} km = {{T1}} × 10 = {{response}} hm&lt;/p&gt;&lt;p style=\"text-align: center\"&gt;{{T2}} dam = {{T2}} : 10 = {{response}} hm&lt;/p&gt;","seed":{"calculated":[{"name":"T1","function":"{{Q1}}/10","temp":true},{"name":"T2","function":"{{Q2}}*10","temp":true},{"name":"3-A1","label":"{{Q1}}","function":"{{Q1}}"},{"name":"3-A2","label":"{{Q2}}","function":"{{Q2}}"}]},"algorithm":{"name":"calculateOperation","params":{"method":"equivLiteral","keyboard":"INTERMEDIATE"}}},{"id":"step-5","stimulus":"&lt;p&gt;Selecione, portanto, qual esteira marca o maior número de hectômetros percorridos.&lt;/p&gt;","seed":{"calculated":[{"name":"T3","function":"math.min({{Q1}}, {{Q2}})","temp":true},{"name":"T4","function":"math.max({{Q1}}, {{Q2}})","temp":true},{"name":"A1","label":"A esteira de {{T3}} hm.","incorrect":true},{"name":"A2","label":"A esteira de {{T4}} hm."}]},"algorithm":{"name":"trueFalse","template":"Multiple choice – standard"}}]}</v>
      </c>
      <c r="D517" s="184" t="str">
        <f t="shared" si="2"/>
        <v>#REF!</v>
      </c>
    </row>
    <row r="518" ht="15.75" customHeight="1">
      <c r="A518" s="184" t="str">
        <f>Seeds!AB394</f>
        <v>M4-MyM-1c-A-3</v>
      </c>
      <c r="B518" s="184" t="str">
        <f t="shared" si="142"/>
        <v>#REF!</v>
      </c>
      <c r="C518" s="184" t="str">
        <f>Seeds!AA394</f>
        <v>{"id":"M4-MyM-1c-A-3","seed":{"parameters":[{"name":"Q1","label":null,"max":100,"min":999,"step":1},{"name":"Q2","label":null,"max":100,"min":999,"step":1},{"name":"Q3","label":null,"max":100,"min":999,"step":1}],"uniques":true},"scaffolding":[{"id":"step-0","stimulus":"&lt;p&gt;Três cidades estão competindo para ver qual delas consegue fazer a maior empanada do mundo. Arraste e ordene os comprimentos do maior para o menor. Coloque-os de cima para baixo.&lt;/p&gt;","seed":{"calculated":[{"name":"T1","function":"{{Q1}}*100","temp":true},{"name":"T2","function":"{{Q2}}*10","temp":true},{"name":"A1","label":"{{T1}} mm","function":"{{Q1}}"},{"name":"A2","label":"{{T2}} cm","function":"{{Q2}}"},{"name":"A3","label":"{{Q3}} dm","function":"{{Q3}}"}]},"algorithm":{"name":"orderNumbers","params":{"order":"desc"}}},{"id":"step-1","stimulus":"&lt;p&gt;O que pede o enunciado?&lt;/p&gt;","seed":{"calculated":[{"name":"2-A1","label":"Ordenar os comprimentos do maior para o menor."},{"name":"2-A2","label":"Ordenar os comprimentos do menor para o maior.","incorrect":true}]},"algorithm":{"name":"trueFalse","template":"Multiple choice – standard"}},{"id":"step-2","stimulus":"&lt;p&gt;Para ordenar as diferentes medidas, elas devem estar expressas na mesma unidade. Em qual tabela estão as conversões de unidades corretas?&lt;/p&gt;","seed":{"calculated":[{"name":"2-A1","label":"&lt;p&gt;&lt;img src='https://blueberry-assets.oneclick.es/M5_MyM_1b_3.svg' width=\"450\"&gt;&lt;/p&gt;"},{"name":"2-A2","label":"&lt;p&gt;&lt;img src='https://blueberry-assets.oneclick.es/M4_MyM_1c_1.svg' width=\"450\"&gt;&lt;/p&gt;","incorrect":true},{"name":"2-A3","label":"&lt;p&gt;&lt;img src='https://blueberry-assets.oneclick.es/M4_MyM_1c_2.svg' width=\"450\"&gt;&lt;/p&gt;","incorrect":true}]},"algorithm":{"name":"trueFalse","template":"Multiple choice – standard"}},{"id":"step-3","stimulus":"&lt;p&gt;Com a ajuda da tabela de conversão anterior, calcule quantos decímetros mede cada empanada.&lt;/p&gt;","template":"&lt;p style=\"text-align: center\"&gt;{{T1}} mm = {{T1}} : 100 = {{response}} dm&lt;/p&gt;&lt;p style=\"text-align: center\"&gt;{{T2}} cm = {{T2}} : 10 = {{response}} dm&lt;/p&gt;&lt;p style=\"text-align: center\"&gt;{{Q3}} dm&lt;/p&gt;","seed":{"calculated":[{"name":"T1","function":"{{Q1}}*100","temp":true},{"name":"T2","function":"{{Q2}}*10","temp":true},{"name":"3-A1","label":"{{Q1}}","function":"{{Q1}}"},{"name":"3-A2","label":"{{Q2}}","function":"{{Q2}}"}]},"algorithm":{"name":"calculateOperation","params":{"method":"equivLiteral","keyboard":"NUMERICAL"}}},{"id":"step-4","stimulus":"&lt;p&gt;Usando os resultados acima, arraste e ordene os comprimentos do maior para o menor. Coloque-os de cima para baixo.&lt;/p&gt;","seed":{"calculated":[{"name":"T1","function":"{{Q1}}*100","temp":true},{"name":"T2","function":"{{Q2}}*10","temp":true},{"name":"A1","label":"{{T1}} mm = {{Q1}} dm","function":"{{Q1}}"},{"name":"A2","label":"{{T2}} cm = {{Q2}} dm","function":"{{Q2}}"},{"name":"A3","label":"{{Q3}} dm","function":"{{Q3}}"}]},"algorithm":{"name":"orderNumbers","params":{"order":"desc"}}}]}</v>
      </c>
      <c r="D518" s="184" t="str">
        <f t="shared" si="2"/>
        <v>#REF!</v>
      </c>
    </row>
    <row r="519" ht="15.75" customHeight="1">
      <c r="A519" s="184" t="str">
        <f t="shared" ref="A519:C519" si="143">#REF!</f>
        <v>#REF!</v>
      </c>
      <c r="B519" s="184" t="str">
        <f t="shared" si="143"/>
        <v>#REF!</v>
      </c>
      <c r="C519" s="184" t="str">
        <f t="shared" si="143"/>
        <v>#REF!</v>
      </c>
      <c r="D519" s="184" t="str">
        <f t="shared" si="2"/>
        <v>#REF!</v>
      </c>
    </row>
    <row r="520" ht="15.75" customHeight="1">
      <c r="A520" s="184" t="str">
        <f t="shared" ref="A520:C520" si="144">#REF!</f>
        <v>#REF!</v>
      </c>
      <c r="B520" s="184" t="str">
        <f t="shared" si="144"/>
        <v>#REF!</v>
      </c>
      <c r="C520" s="184" t="str">
        <f t="shared" si="144"/>
        <v>#REF!</v>
      </c>
      <c r="D520" s="184" t="str">
        <f t="shared" si="2"/>
        <v>#REF!</v>
      </c>
    </row>
    <row r="521" ht="15.75" customHeight="1">
      <c r="A521" s="184" t="str">
        <f t="shared" ref="A521:C521" si="145">#REF!</f>
        <v>#REF!</v>
      </c>
      <c r="B521" s="184" t="str">
        <f t="shared" si="145"/>
        <v>#REF!</v>
      </c>
      <c r="C521" s="184" t="str">
        <f t="shared" si="145"/>
        <v>#REF!</v>
      </c>
      <c r="D521" s="184" t="str">
        <f t="shared" si="2"/>
        <v>#REF!</v>
      </c>
    </row>
    <row r="522" ht="15.75" customHeight="1">
      <c r="A522" s="184" t="str">
        <f t="shared" ref="A522:C522" si="146">#REF!</f>
        <v>#REF!</v>
      </c>
      <c r="B522" s="184" t="str">
        <f t="shared" si="146"/>
        <v>#REF!</v>
      </c>
      <c r="C522" s="184" t="str">
        <f t="shared" si="146"/>
        <v>#REF!</v>
      </c>
      <c r="D522" s="184" t="str">
        <f t="shared" si="2"/>
        <v>#REF!</v>
      </c>
    </row>
    <row r="523" ht="15.75" customHeight="1">
      <c r="A523" s="184" t="str">
        <f t="shared" ref="A523:C523" si="147">#REF!</f>
        <v>#REF!</v>
      </c>
      <c r="B523" s="184" t="str">
        <f t="shared" si="147"/>
        <v>#REF!</v>
      </c>
      <c r="C523" s="184" t="str">
        <f t="shared" si="147"/>
        <v>#REF!</v>
      </c>
      <c r="D523" s="184" t="str">
        <f t="shared" si="2"/>
        <v>#REF!</v>
      </c>
    </row>
    <row r="524" ht="15.75" customHeight="1">
      <c r="A524" s="184" t="str">
        <f t="shared" ref="A524:C524" si="148">#REF!</f>
        <v>#REF!</v>
      </c>
      <c r="B524" s="184" t="str">
        <f t="shared" si="148"/>
        <v>#REF!</v>
      </c>
      <c r="C524" s="184" t="str">
        <f t="shared" si="148"/>
        <v>#REF!</v>
      </c>
      <c r="D524" s="184" t="str">
        <f t="shared" si="2"/>
        <v>#REF!</v>
      </c>
    </row>
    <row r="525" ht="15.75" customHeight="1">
      <c r="A525" s="184" t="str">
        <f t="shared" ref="A525:C525" si="149">#REF!</f>
        <v>#REF!</v>
      </c>
      <c r="B525" s="184" t="str">
        <f t="shared" si="149"/>
        <v>#REF!</v>
      </c>
      <c r="C525" s="184" t="str">
        <f t="shared" si="149"/>
        <v>#REF!</v>
      </c>
      <c r="D525" s="184" t="str">
        <f t="shared" si="2"/>
        <v>#REF!</v>
      </c>
    </row>
    <row r="526" ht="15.75" customHeight="1">
      <c r="A526" s="184" t="str">
        <f t="shared" ref="A526:C526" si="150">#REF!</f>
        <v>#REF!</v>
      </c>
      <c r="B526" s="184" t="str">
        <f t="shared" si="150"/>
        <v>#REF!</v>
      </c>
      <c r="C526" s="184" t="str">
        <f t="shared" si="150"/>
        <v>#REF!</v>
      </c>
      <c r="D526" s="184" t="str">
        <f t="shared" si="2"/>
        <v>#REF!</v>
      </c>
    </row>
    <row r="527" ht="15.75" customHeight="1">
      <c r="A527" s="184" t="str">
        <f t="shared" ref="A527:C527" si="151">#REF!</f>
        <v>#REF!</v>
      </c>
      <c r="B527" s="184" t="str">
        <f t="shared" si="151"/>
        <v>#REF!</v>
      </c>
      <c r="C527" s="184" t="str">
        <f t="shared" si="151"/>
        <v>#REF!</v>
      </c>
      <c r="D527" s="184" t="str">
        <f t="shared" si="2"/>
        <v>#REF!</v>
      </c>
    </row>
    <row r="528" ht="15.75" customHeight="1">
      <c r="A528" s="184" t="str">
        <f t="shared" ref="A528:C528" si="152">#REF!</f>
        <v>#REF!</v>
      </c>
      <c r="B528" s="184" t="str">
        <f t="shared" si="152"/>
        <v>#REF!</v>
      </c>
      <c r="C528" s="184" t="str">
        <f t="shared" si="152"/>
        <v>#REF!</v>
      </c>
      <c r="D528" s="184" t="str">
        <f t="shared" si="2"/>
        <v>#REF!</v>
      </c>
    </row>
    <row r="529" ht="15.75" customHeight="1">
      <c r="A529" s="184" t="str">
        <f t="shared" ref="A529:C529" si="153">#REF!</f>
        <v>#REF!</v>
      </c>
      <c r="B529" s="184" t="str">
        <f t="shared" si="153"/>
        <v>#REF!</v>
      </c>
      <c r="C529" s="184" t="str">
        <f t="shared" si="153"/>
        <v>#REF!</v>
      </c>
      <c r="D529" s="184" t="str">
        <f t="shared" si="2"/>
        <v>#REF!</v>
      </c>
    </row>
    <row r="530" ht="15.75" customHeight="1">
      <c r="A530" s="184" t="str">
        <f t="shared" ref="A530:C530" si="154">#REF!</f>
        <v>#REF!</v>
      </c>
      <c r="B530" s="184" t="str">
        <f t="shared" si="154"/>
        <v>#REF!</v>
      </c>
      <c r="C530" s="184" t="str">
        <f t="shared" si="154"/>
        <v>#REF!</v>
      </c>
      <c r="D530" s="184" t="str">
        <f t="shared" si="2"/>
        <v>#REF!</v>
      </c>
    </row>
    <row r="531" ht="15.75" customHeight="1">
      <c r="A531" s="184" t="str">
        <f t="shared" ref="A531:C531" si="155">#REF!</f>
        <v>#REF!</v>
      </c>
      <c r="B531" s="184" t="str">
        <f t="shared" si="155"/>
        <v>#REF!</v>
      </c>
      <c r="C531" s="184" t="str">
        <f t="shared" si="155"/>
        <v>#REF!</v>
      </c>
      <c r="D531" s="184" t="str">
        <f t="shared" si="2"/>
        <v>#REF!</v>
      </c>
    </row>
    <row r="532" ht="15.75" customHeight="1">
      <c r="A532" s="184" t="str">
        <f>Seeds!AB395</f>
        <v>M4-MyM-15a-I-1</v>
      </c>
      <c r="B532" s="184" t="str">
        <f t="shared" ref="B532:B533" si="156">#REF!</f>
        <v>#REF!</v>
      </c>
      <c r="C532" s="184" t="str">
        <f>Seeds!AA395</f>
        <v>{
    "id": "M4-MyM-15a-I-1",
    "stimulus": "&lt;p&gt;Selecione as medidas de comprimento que são expressas de forma complexa.&lt;/p&gt;",
    "hint": "&lt;p&gt;Uma medida na forma simples é expressa com uma única unidade, enquanto na forma complexa duas ou mais unidades são usadas.&lt;/p&gt;",
    "feedback": "&lt;p&gt;Uma medida na forma simples é expressa com uma única unidade, enquanto na forma complexa duas ou mais unidades são usadas.&lt;/p&gt;",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90,
                "step": 1
            },
            {
                "name": "Q10",
                "label": null,
                "min": 1,
                "max": 90,
                "step": 1
            },
            {
                "name": "Q11",
                "label": null,
                "min": 1,
                "max": 90,
                "step": 1
            },
            {
                "name": "Q12",
                "label": null,
                "min": 1,
                "max": 90,
                "step": 1
            }
        ],
        "calculated": [{
                "name": "A1",
                "label": "{{Q1}} m y {{Q2}} cm"
            },
            {
                "name": "A2",
                "label": "{{Q3}} km y {{Q4}} dam"
            },
            {
                "name": "A3",
                "label": "{{Q5}} hm y {{Q6}} dm"
            },
            {
                "name": "A4",
                "label": "{{Q7}} dam ",
                "incorrect": true
            },
            {
                "name": "A5",
                "label": "{{Q8}} m",
                "incorrect": true
            },
            {
                "name": "A6",
                "label": "{{Q9}} km",
                "incorrect": true
            },
            {
                "name": "A7",
                "label": "{{Q10}} hm",
                "incorrect": true
            },
            {
                "name": "A8",
                "label": "{{Q11}} cm",
                "incorrect": true
            },
            {
                "name": "A9",
                "label": "{{Q12}} mm",
                "incorrect": true
            }
        ],
        "uniques": true
    },
    "algorithm": {
        "name": "trueFalse",
        "template": "Multiple choice – multiple response",
        "params": {
            "countCorrect": 2,
            "countIncorrect": 1,
            "showCheckIcon": false,
            "columns": 3
        }
    }
}</v>
      </c>
      <c r="D532" s="184" t="str">
        <f t="shared" si="2"/>
        <v>#REF!</v>
      </c>
    </row>
    <row r="533" ht="15.75" customHeight="1">
      <c r="A533" s="184" t="str">
        <f>Seeds!AB396</f>
        <v>M4-MyM-15a-E-1</v>
      </c>
      <c r="B533" s="184" t="str">
        <f t="shared" si="156"/>
        <v>#REF!</v>
      </c>
      <c r="C533" s="184" t="str">
        <f>Seeds!AA396</f>
        <v>{
    "id": "M4-MyM-15a-E-1",
    "stimulus": "&lt;p&gt;Expresse os seguintes comprimentos de forma simples.&lt;/p&gt;",
    "template": "&lt;p style=\"text-align: center\"&gt;{{Q1}} dam y {{Q2}} m = {{response}} m&lt;/p&gt;&lt;p style=\"text-align: center\"&gt;{{Q3}} m y {{Q4}} cm = {{response}} cm&lt;/p&gt;",
    "hint": "&lt;p&gt;Uma medida na forma simples é expressa com uma única unidade, enquanto na forma complexa duas ou mais unidades são usadas.&lt;/p&gt;",
    "feedback": "&lt;p&gt;Para transformar essas medidas em uma forma simples, converta-as para a menor unidade.&lt;/p&gt;",
    "seed": {
        "parameters": [
            {
                "name": "Q1",
                "label": null,
                "min": 10,
                "max": 20,
                "step": 1
            },
            {
                "name": "Q2",
                "label": null,
                "min": 1,
                "max": 9,
                "step": 1
            },
            {
                "name": "Q3",
                "label": null,
                "min": 10,
                "max": 20,
                "step": 1
            },
            {
                "name": "Q4",
                "label": null,
                "min": 1,
                "max": 99,
                "step": 1
            }
        ],
        "calculated": [
            {
                "name": "T1",
                "label": "{{function}}",
                "function": "math.floor({{Q1}}/10)",
                "temp": true
            },
            {
                "name": "T2",
                "label": "{{function}}",
                "function": "{{Q1}}-{{T1}}*10",
                "temp": true
            },
            {
                "name": "T3",
                "label": "{{function}}",
                "function": "math.floor({{Q3}}/10)",
                "temp": true
            },
            {
                "name": "T4",
                "label": "{{function}}",
                "function": "{{Q3}}-{{T3}}*10",
                "temp": true
            },
            {
                "name": "T5",
                "label": "{{function}}",
                "function": "math.floor({{Q4}}/10)",
                "temp": true
            },
            {
                "name": "T6",
                "label": "{{function}}",
                "function": "{{Q4}}-{{T5}}*10",
                "temp": true
            },
            {
                "name": "A1",
                "label": "{{function}}",
                "function": "{{Q1}}*10 + {{Q2}}",
                "feedback": "&lt;table style=\"width: 100%;\"&gt;&lt;tbody&gt;&lt;tr&gt;&lt;td style=\"width: 33.3%; text-align: center; background-color: #BDB1FB;\"&gt;&lt;strong&gt;&lt;span style=\"color: rgb(255, 255, 255);\"&gt;hm&lt;/span&gt;&lt;/strong&gt;&lt;/td&gt;&lt;td style=\"width: 33.3%; text-align: center; background-color: #BDB1FB;\"&gt;&lt;strong&gt;&lt;span style=\"color: rgb(255, 255, 255);\"&gt;dam&lt;/span&gt;&lt;/strong&gt;&lt;/td&gt;&lt;td style=\"width: 33.3%; text-align: center; background-color: #BDB1FB;\"&gt;&lt;strong&gt;&lt;span style=\"color: rgb(255, 255, 255);\"&gt;m&lt;/span&gt;&lt;/strong&gt;&lt;/td&gt;&lt;/tr&gt;&lt;tr&gt;&lt;td style=\"width: 33.3%; text-align: center;\"&gt;{{T1}}&lt;/td&gt;&lt;td style=\"width: 33.3%; text-align: center;\"&gt;{{T2}}&lt;/td&gt;&lt;td style=\"width: 33.3%; text-align: center;\"&gt;{{Q2}}&lt;/tr&gt;&lt;/tbody&gt;&lt;/table&gt;"
            },
            {
                "name": "A2",
                "label": "{{function}}",
                "function": "{{Q3}}*100 + {{Q4}}",
                "feedback": "&lt;table style=\"width: 100%;\"&gt;&lt;tbody&gt;&lt;tr&gt;&lt;td style=\"width: 25%; text-align: center; background-color: #BDB1FB;\"&gt;&lt;strong&gt;&lt;span style=\"color: rgb(255, 255, 255);\"&gt;dam&lt;/span&gt;&lt;/strong&gt;&lt;/td&gt;&lt;td style=\"width: 25%; text-align: center; background-color: #BDB1FB;\"&gt;&lt;strong&gt;&lt;span style=\"color: rgb(255, 255, 255);\"&gt;m&lt;/span&gt;&lt;/strong&gt;&lt;/td&gt;&lt;td style=\"width: 25%; text-align: center; background-color: #BDB1FB;\"&gt;&lt;strong&gt;&lt;span style=\"color: rgb(255, 255, 255);\"&gt;dm&lt;/span&gt;&lt;/strong&gt;&lt;/td&gt;&lt;td style=\"width: 25%; text-align: center; background-color: #BDB1FB;\"&gt;&lt;strong&gt;&lt;span style=\"color: rgb(255, 255, 255);\"&gt;cm&lt;/span&gt;&lt;/strong&gt;&lt;/td&gt;&lt;/tr&gt;&lt;tr&gt;&lt;td style=\"width: 25%; text-align: center;\"&gt;{{T3}}&lt;/td&gt;&lt;td style=\"width: 25%; text-align: center;\"&gt;{{T4}}&lt;/td&gt;&lt;td style=\"width: 25%; text-align: center;\"&gt;{{T5}}&lt;/td&gt;&lt;td style=\"width: 25%; text-align: center;\"&gt;{{T6}}&lt;/td&gt;&lt;/tr&gt;&lt;/tbody&gt;&lt;/table&gt;"
            }
        ],
        "uniques": true
    },
    "algorithm": {
        "name": "calculateOperation",
        "params": {
            "method": "equivLiteral"
        }
    }
}</v>
      </c>
      <c r="D533" s="184" t="str">
        <f t="shared" si="2"/>
        <v>#REF!</v>
      </c>
    </row>
    <row r="534" ht="15.75" customHeight="1">
      <c r="A534" s="184" t="str">
        <f t="shared" ref="A534:C534" si="157">#REF!</f>
        <v>#REF!</v>
      </c>
      <c r="B534" s="184" t="str">
        <f t="shared" si="157"/>
        <v>#REF!</v>
      </c>
      <c r="C534" s="184" t="str">
        <f t="shared" si="157"/>
        <v>#REF!</v>
      </c>
      <c r="D534" s="184" t="str">
        <f t="shared" si="2"/>
        <v>#REF!</v>
      </c>
    </row>
    <row r="535" ht="15.75" customHeight="1">
      <c r="A535" s="184" t="str">
        <f t="shared" ref="A535:C535" si="158">#REF!</f>
        <v>#REF!</v>
      </c>
      <c r="B535" s="184" t="str">
        <f t="shared" si="158"/>
        <v>#REF!</v>
      </c>
      <c r="C535" s="184" t="str">
        <f t="shared" si="158"/>
        <v>#REF!</v>
      </c>
      <c r="D535" s="184" t="str">
        <f t="shared" si="2"/>
        <v>#REF!</v>
      </c>
    </row>
    <row r="536" ht="15.75" customHeight="1">
      <c r="A536" s="184" t="str">
        <f t="shared" ref="A536:C536" si="159">#REF!</f>
        <v>#REF!</v>
      </c>
      <c r="B536" s="184" t="str">
        <f t="shared" si="159"/>
        <v>#REF!</v>
      </c>
      <c r="C536" s="184" t="str">
        <f t="shared" si="159"/>
        <v>#REF!</v>
      </c>
      <c r="D536" s="184" t="str">
        <f t="shared" si="2"/>
        <v>#REF!</v>
      </c>
    </row>
    <row r="537" ht="15.75" customHeight="1">
      <c r="A537" s="184" t="str">
        <f t="shared" ref="A537:C537" si="160">#REF!</f>
        <v>#REF!</v>
      </c>
      <c r="B537" s="184" t="str">
        <f t="shared" si="160"/>
        <v>#REF!</v>
      </c>
      <c r="C537" s="184" t="str">
        <f t="shared" si="160"/>
        <v>#REF!</v>
      </c>
      <c r="D537" s="184" t="str">
        <f t="shared" si="2"/>
        <v>#REF!</v>
      </c>
    </row>
    <row r="538" ht="15.75" customHeight="1">
      <c r="A538" s="184" t="str">
        <f t="shared" ref="A538:C538" si="161">#REF!</f>
        <v>#REF!</v>
      </c>
      <c r="B538" s="184" t="str">
        <f t="shared" si="161"/>
        <v>#REF!</v>
      </c>
      <c r="C538" s="184" t="str">
        <f t="shared" si="161"/>
        <v>#REF!</v>
      </c>
      <c r="D538" s="184" t="str">
        <f t="shared" si="2"/>
        <v>#REF!</v>
      </c>
    </row>
    <row r="539" ht="15.75" customHeight="1">
      <c r="A539" s="184" t="str">
        <f t="shared" ref="A539:C539" si="162">#REF!</f>
        <v>#REF!</v>
      </c>
      <c r="B539" s="184" t="str">
        <f t="shared" si="162"/>
        <v>#REF!</v>
      </c>
      <c r="C539" s="184" t="str">
        <f t="shared" si="162"/>
        <v>#REF!</v>
      </c>
      <c r="D539" s="184" t="str">
        <f t="shared" si="2"/>
        <v>#REF!</v>
      </c>
    </row>
    <row r="540" ht="15.75" customHeight="1">
      <c r="A540" s="184" t="str">
        <f t="shared" ref="A540:C540" si="163">#REF!</f>
        <v>#REF!</v>
      </c>
      <c r="B540" s="184" t="str">
        <f t="shared" si="163"/>
        <v>#REF!</v>
      </c>
      <c r="C540" s="184" t="str">
        <f t="shared" si="163"/>
        <v>#REF!</v>
      </c>
      <c r="D540" s="184" t="str">
        <f t="shared" si="2"/>
        <v>#REF!</v>
      </c>
    </row>
    <row r="541" ht="15.75" customHeight="1">
      <c r="A541" s="184" t="str">
        <f t="shared" ref="A541:C541" si="164">#REF!</f>
        <v>#REF!</v>
      </c>
      <c r="B541" s="184" t="str">
        <f t="shared" si="164"/>
        <v>#REF!</v>
      </c>
      <c r="C541" s="184" t="str">
        <f t="shared" si="164"/>
        <v>#REF!</v>
      </c>
      <c r="D541" s="184" t="str">
        <f t="shared" si="2"/>
        <v>#REF!</v>
      </c>
    </row>
    <row r="542" ht="15.75" customHeight="1">
      <c r="A542" s="184" t="str">
        <f t="shared" ref="A542:C542" si="165">#REF!</f>
        <v>#REF!</v>
      </c>
      <c r="B542" s="184" t="str">
        <f t="shared" si="165"/>
        <v>#REF!</v>
      </c>
      <c r="C542" s="184" t="str">
        <f t="shared" si="165"/>
        <v>#REF!</v>
      </c>
      <c r="D542" s="184" t="str">
        <f t="shared" si="2"/>
        <v>#REF!</v>
      </c>
    </row>
    <row r="543" ht="15.75" customHeight="1">
      <c r="A543" s="184" t="str">
        <f t="shared" ref="A543:C543" si="166">#REF!</f>
        <v>#REF!</v>
      </c>
      <c r="B543" s="184" t="str">
        <f t="shared" si="166"/>
        <v>#REF!</v>
      </c>
      <c r="C543" s="184" t="str">
        <f t="shared" si="166"/>
        <v>#REF!</v>
      </c>
      <c r="D543" s="184" t="str">
        <f t="shared" si="2"/>
        <v>#REF!</v>
      </c>
    </row>
    <row r="544" ht="15.75" customHeight="1">
      <c r="A544" s="184" t="str">
        <f t="shared" ref="A544:C544" si="167">#REF!</f>
        <v>#REF!</v>
      </c>
      <c r="B544" s="184" t="str">
        <f t="shared" si="167"/>
        <v>#REF!</v>
      </c>
      <c r="C544" s="184" t="str">
        <f t="shared" si="167"/>
        <v>#REF!</v>
      </c>
      <c r="D544" s="184" t="str">
        <f t="shared" si="2"/>
        <v>#REF!</v>
      </c>
    </row>
    <row r="545" ht="15.75" customHeight="1">
      <c r="A545" s="184" t="str">
        <f t="shared" ref="A545:C545" si="168">#REF!</f>
        <v>#REF!</v>
      </c>
      <c r="B545" s="184" t="str">
        <f t="shared" si="168"/>
        <v>#REF!</v>
      </c>
      <c r="C545" s="184" t="str">
        <f t="shared" si="168"/>
        <v>#REF!</v>
      </c>
      <c r="D545" s="184" t="str">
        <f t="shared" si="2"/>
        <v>#REF!</v>
      </c>
    </row>
    <row r="546" ht="15.75" customHeight="1">
      <c r="A546" s="184" t="str">
        <f t="shared" ref="A546:C546" si="169">#REF!</f>
        <v>#REF!</v>
      </c>
      <c r="B546" s="184" t="str">
        <f t="shared" si="169"/>
        <v>#REF!</v>
      </c>
      <c r="C546" s="184" t="str">
        <f t="shared" si="169"/>
        <v>#REF!</v>
      </c>
      <c r="D546" s="184" t="str">
        <f t="shared" si="2"/>
        <v>#REF!</v>
      </c>
    </row>
    <row r="547" ht="15.75" customHeight="1">
      <c r="A547" s="184" t="str">
        <f t="shared" ref="A547:C547" si="170">#REF!</f>
        <v>#REF!</v>
      </c>
      <c r="B547" s="184" t="str">
        <f t="shared" si="170"/>
        <v>#REF!</v>
      </c>
      <c r="C547" s="184" t="str">
        <f t="shared" si="170"/>
        <v>#REF!</v>
      </c>
      <c r="D547" s="184" t="str">
        <f t="shared" si="2"/>
        <v>#REF!</v>
      </c>
    </row>
    <row r="548" ht="15.75" customHeight="1">
      <c r="A548" s="184" t="str">
        <f>Seeds!AB397</f>
        <v>M4-MyM-2a-I-1</v>
      </c>
      <c r="B548" s="184" t="str">
        <f t="shared" ref="B548:B565" si="171">#REF!</f>
        <v>#REF!</v>
      </c>
      <c r="C548" s="184" t="str">
        <f>Seeds!AA397</f>
        <v>{"id":"M4-MyM-2a-I-1","stimulus":"&lt;p&gt;Escolha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móveis e eletrodomésticos geralmente é maior que 1 kg.&lt;/p&gt;","seed":{"parameters":[{"name":"Q1","label":null,"min":30,"max":50,"step":1},{"name":"Q2","list":["Uma lava-louças","Um sofá","Uma mesa"]}],"calculated":[{"name":"A1","label":"g","group":1,"incorrect":true},{"name":"A2","label":"mg","group":1,"incorrect":true},{"name":"A3","label":"kg","group":1}],"uniques":true},"algorithm":{"name":"groupResponses","template":"Cloze with drop down"}}</v>
      </c>
      <c r="D548" s="184" t="str">
        <f t="shared" si="2"/>
        <v>#REF!</v>
      </c>
    </row>
    <row r="549" ht="15.75" customHeight="1">
      <c r="A549" s="184" t="str">
        <f>Seeds!AB398</f>
        <v>M4-MyM-2a-I-2</v>
      </c>
      <c r="B549" s="184" t="str">
        <f t="shared" si="171"/>
        <v>#REF!</v>
      </c>
      <c r="C549" s="184" t="str">
        <f>Seeds!AA398</f>
        <v>{"id":"M4-MyM-2a-I-2","stimulus":"&lt;p&gt;Escolha a unidade de massa correta.&lt;/p&gt;","template":"&lt;p&gt;A massa de uma pena de {{Q2}} é aproximadamente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uma pena é de cerca de 8 mg.&lt;/p&gt;","seed":{"parameters":[{"name":"Q1","label":null,"min":30,"max":50,"step":1},{"name":"Q2","list":["galinha","falcão","pomba"]}],"calculated":[{"name":"A1","label":"g","group":1,"incorrect":true},{"name":"A2","label":"mg","group":1},{"name":"A3","label":"kg","group":1,"incorrect":true}],"uniques":true},"algorithm":{"name":"groupResponses","template":"Cloze with drop down"}}</v>
      </c>
      <c r="D549" s="184" t="str">
        <f t="shared" si="2"/>
        <v>#REF!</v>
      </c>
    </row>
    <row r="550" ht="15.75" customHeight="1">
      <c r="A550" s="184" t="str">
        <f>Seeds!AB399</f>
        <v>M4-MyM-2a-I-3</v>
      </c>
      <c r="B550" s="184" t="str">
        <f t="shared" si="171"/>
        <v>#REF!</v>
      </c>
      <c r="C550" s="184" t="str">
        <f>Seeds!AA399</f>
        <v>{"id":"M4-MyM-2a-I-3","stimulus":"&lt;p&gt;Escolha a unidade de massa correta.&lt;/p&gt;","template":"&lt;p&gt;{{Q2}} tem uma massa de {{Q1}}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width=\"450\"&gt;&lt;/img&gt;&lt;/div&gt;&lt;p&gt;A massa de um fruto é geralmente próxima de 200 g.&lt;/p&gt;","seed":{"parameters":[{"name":"Q1","label":null,"min":140,"max":160,"step":1},{"name":"Q2","list":["Um pêssego","Uma maçã","Uma pêra"]}],"calculated":[{"name":"A1","label":"g","group":1},{"name":"A2","label":"mg","group":1,"incorrect":true},{"name":"A3","label":"kg","group":1,"incorrect":true}],"uniques":true},"algorithm":{"name":"groupResponses","template":"Cloze with drop down"}}</v>
      </c>
      <c r="D550" s="184" t="str">
        <f t="shared" si="2"/>
        <v>#REF!</v>
      </c>
    </row>
    <row r="551" ht="15.75" customHeight="1">
      <c r="A551" s="184" t="str">
        <f>Seeds!AB400</f>
        <v>M4-MyM-2a-E-1</v>
      </c>
      <c r="B551" s="184" t="str">
        <f t="shared" si="171"/>
        <v>#REF!</v>
      </c>
      <c r="C551" s="184" t="str">
        <f>Seeds!AA400</f>
        <v>{"id":"M4-MyM-2a-E-1","stimulus":"&lt;p&gt;Escreva, de forma abreviada, com qual das seguintes unidades de massa essas medidas são melhor expressas: quilogramas, gramas ou miligramas.&lt;/p&gt;","template":"&lt;p&gt;A massa de {{Q1}} é melhor expressa em {{response}}.&lt;/p&gt;&lt;p&gt;A massa de {{Q2}} é melhor expressa em {{response}} .&lt;/p&gt;&lt;p&gt;A massa de {{Q3}} é melhor expressa em {{response}}.&lt;/p&gt;","hint":"&lt;p&gt;Para estimar unidades de massa, lembre-se de que:&lt;/p&gt;&lt;div style=\"display:flex; justify-content:center;\"&gt;&lt;img src=\"https://blueberry-assets.oneclick.es/M4_MyM_2c_1.svg\" width=\"450\"&gt;&lt;/img&gt;&lt;/div&gt;","feedback":"&lt;p&gt;Para estimar unidades de massa, lembre-se de que:&lt;/p&gt;&lt;div style=\"display:flex; justify-content:center;\"&gt;&lt;img src=\"https://blueberry-assets.oneclick.es/M4_MyM_2c_1.svg\" width=\"450\"&gt;&lt;/img&gt;&lt;/div&gt;","seed":{"parameters":[{"name":"Q1","label":null,"list":["um celular","uma borracha","uma caneta"]},{"name":"Q2","label":null,"list":["um grão de açúcar","uma gota d'água"]},{"name":"Q3","label":null,"list":["um menino","uma menina","uma caixa de leite"]}],"calculated":[{"name":"A1","label":"g"},{"name":"A2","label":"mg"},{"name":"A3","label":"kg"}],"uniques":true},"algorithm":{"name":"calculateOperation","template":"Cloze with text"}}</v>
      </c>
      <c r="D551" s="184" t="str">
        <f t="shared" si="2"/>
        <v>#REF!</v>
      </c>
    </row>
    <row r="552" ht="15.75" customHeight="1">
      <c r="A552" s="184" t="str">
        <f>Seeds!AB401</f>
        <v>M4-MyM-2a-E-2</v>
      </c>
      <c r="B552" s="184" t="str">
        <f t="shared" si="171"/>
        <v>#REF!</v>
      </c>
      <c r="C552" s="184" t="str">
        <f>Seeds!AA401</f>
        <v>{
    "id": "M4-MyM-2a-E-2",
    "stimulus": "&lt;p&gt;Escreva, de forma abreviada, com qual das seguintes unidades de massa essas medidas são melhor expressas: quilogramas, gramas ou miligramas.&lt;/p&gt;",
    "template": "&lt;p&gt;A massa de {{Q2}} é melhor expressa em {{response}}.&lt;/p&gt;&lt;p&gt;A massa de {{Q1}} é melhor expressa em {{response}}.&lt;/p&gt;&lt;p&gt;A massa de {{Q3}}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"kg"
            },
            {
                "name": "A2",
                "label": "mg"
            },
            {
                "name": "A3",
                "label": "g"
            }
        ],
        "uniques": true
    },
    "algorithm": {
        "name": "calculateOperation",
        "template": "Cloze with text"
    }
}</v>
      </c>
      <c r="D552" s="184" t="str">
        <f t="shared" si="2"/>
        <v>#REF!</v>
      </c>
    </row>
    <row r="553" ht="15.75" customHeight="1">
      <c r="A553" s="184" t="str">
        <f>Seeds!AB402</f>
        <v>M4-MyM-2a-E-3</v>
      </c>
      <c r="B553" s="184" t="str">
        <f t="shared" si="171"/>
        <v>#REF!</v>
      </c>
      <c r="C553" s="184" t="str">
        <f>Seeds!AA402</f>
        <v>{
    "id": "M4-MyM-2a-E-3",
    "stimulus": "&lt;p&gt;Escreva, de forma abreviada, com qual das seguintes unidades de massa essas medidas são melhor expressas: quilogramas, gramas ou miligramas.&lt;/p&gt;",
    "template": "&lt;p&gt;A massa de {{Q3}} é melhor expressa em {{response}}.&lt;/p&gt;&lt;p&gt;A massa de {{Q2}} é melhor expressa em {{response}}.&lt;/p&gt;&lt;p&gt;A massa de {{Q1}} é melhor expressa em {{response}}.&lt;/p&gt;",
    "hint": "&lt;p&gt;Para estimar unidades de massa, lembre-se de que:&lt;/p&gt;&lt;div style=\"display:flex; justify-content:center;\"&gt;&lt;img src=\"https://blueberry-assets.oneclick.es/M4_MyM_2c_1.svg\" width=\"450\"&gt;&lt;/img&gt;&lt;/div&gt;",
    "feedback": "&lt;p&gt;Para estimar unidades de massa, lembre-se de que:&lt;/p&gt;&lt;div style=\"display:flex; justify-content:center;\"&gt;&lt;img src=\"https://blueberry-assets.oneclick.es/M4_MyM_2c_1.svg\" width=\"450\"&gt;&lt;/img&gt;&lt;/div&gt;",
    "seed": {
        "parameters": [
            {
                "name": "Q1",
                "list": [
                    "um grão de açúcar",
                    "uma gota d'água"
                ]
            },
            {
                "name": "Q2",
                "list": [
                    "um menino",
                    "uma menina",
                    "uma caixa de leite"
                ]
            },
            {
                "name": "Q3",
                "list": [
                    "um celular",
                    "uma borracha",
                    "uma caneta"
                ]
            }
        ],
        "calculated": [
            {
                "name": "A1",
                "label": "g"
            },
            {
                "name": "A2",
                "label": "kg"
            },
            {
                "name": "A3",
                "label": "mg"
            }
        ],
        "uniques": true
    },
    "algorithm": {
        "name": "calculateOperation",
        "template": "Cloze with text"
    }
}</v>
      </c>
      <c r="D553" s="184" t="str">
        <f t="shared" si="2"/>
        <v>#REF!</v>
      </c>
    </row>
    <row r="554" ht="15.75" customHeight="1">
      <c r="A554" s="184" t="str">
        <f>Seeds!AB403</f>
        <v>M4-MyM-2b-I-1</v>
      </c>
      <c r="B554" s="184" t="str">
        <f t="shared" si="171"/>
        <v>#REF!</v>
      </c>
      <c r="C554" s="184" t="str">
        <f>Seeds!AA403</f>
        <v>{"id":"M4-MyM-2b-I-1","stimulus":"&lt;p&gt;Indique qual das seguintes equivalências está correta.&lt;/p&gt;","hint":"&lt;p&gt;Use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name":"Q3","label":null,"min":10,"max":999,"step":1},{"name":"Q4","label":null,"min":10,"max":999,"step":1},{"name":"Q5","label":null,"min":10,"max":999,"step":1},{"name":"Q6","label":null,"min":10,"max":999,"step":1},{"name":"Q7","label":null,"min":10,"max":999,"step":1},{"name":"Q8","label":null,"min":10,"max":999,"step":1},{"name":"Q9","label":null,"min":10,"max":999,"step":1}],"calculated":[{"name":"T1","label":"{{function}}","function":"{{Q1}}*1000","temp":true},{"name":"T2","label":"{{function}}","function":"{{Q2}}*100","temp":true},{"name":"T3","label":"{{function}}","function":"{{Q3}}*10","temp":true},{"name":"T4","label":"{{function}}","function":"{{Q4}}/100","temp":true},{"name":"T5","label":"{{function}}","function":"{{Q5}}/10","temp":true},{"name":"T6","label":"{{function}}","function":"{{Q6}}/1000","temp":true},{"name":"T7","label":"{{function}}","function":"{{Q7}}*1000","temp":true},{"name":"T8","label":"{{function}}","function":"{{Q8}}*100","temp":true},{"name":"T9","label":"{{function}}","function":"{{Q9}}*10","temp":true},{"name":"T10","label":"{{function}}","function":"{{Q2}}*1000","temp":true},{"name":"T11","label":"{{function}}","function":"{{Q3}}*1000","temp":true},{"name":"T12","label":"{{function}}","function":"{{Q5}}/100","temp":true},{"name":"T13","label":"{{function}}","function":"{{Q6}}/100","temp":true},{"name":"T14","label":"{{function}}","function":"{{Q8}}*1000","temp":true},{"name":"T15","label":"{{function}}","function":"{{Q9}}*1000","temp":true},{"name":"A1","label":"{{function}}","function":"{{Q1}} hg = {{T1}} dg"},{"name":"A2","label":"{{function}}","function":"{{Q2}} hg = {{T2}} dg","incorrect":true,"feedback":"{{Q2}} hg = {{Q2}} × 1 000 = {{T10}} dg"},{"name":"A3","label":"{{function}}","function":"{{Q3}} hg = {{T3}} dg","incorrect":true,"feedback":"{{Q3}} hg = {{Q3}} × 1 000 = {{T11}} dg"},{"name":"A4","label":"{{function}}","function":"{{Q4}} dg = {{T4}} dag"},{"name":"A5","label":"{{function}}","function":"{{Q5}} dg = {{T5}} dag","incorrect":true,"feedback":"{{Q5}} dg = {{Q5}} : 100 = {{T12}} dag"},{"name":"A6","label":"{{function}}","function":"{{Q6}} dg = {{T6}} dag","incorrect":true,"feedback":"{{Q6}} dg = {{Q6}} : 100 = {{T13}} dag"},{"name":"A7","label":"{{function}}","function":"{{Q7}} dag = {{T7}} cg"},{"name":"A8","label":"{{function}}","function":"{{Q8}} dag = {{T8}} cg","incorrect":true,"feedback":"{{Q8}} dag = {{Q8}} × 1 000 = {{T14}} cg"},{"name":"A9","label":"{{function}}","function":"{{Q9}} dag = {{T9}} cg","incorrect":true,"feedback":"{{Q9}} dag = {{Q9}} × 1 000 = {{T15}} cg"}],"uniques":true},"algorithm":{"name":"trueFalse","template":"Multiple choice – standard","params":{"countCorrect":1,"countIncorrect":2,"showCheckIcon":false,
            "columns": 3
        }
    }
}</v>
      </c>
      <c r="D554" s="184" t="str">
        <f t="shared" si="2"/>
        <v>#REF!</v>
      </c>
    </row>
    <row r="555" ht="15.75" customHeight="1">
      <c r="A555" s="184" t="str">
        <f>Seeds!AB404</f>
        <v>M4-MyM-2b-E-1</v>
      </c>
      <c r="B555" s="184" t="str">
        <f t="shared" si="171"/>
        <v>#REF!</v>
      </c>
      <c r="C555" s="184" t="str">
        <f>Seeds!AA404</f>
        <v>{"id":"M4-MyM-2b-E-1","stimulus":"&lt;p&gt;Calcule as conversões de unidade das seguintes medidas massas.&lt;/p&gt;","template":"&lt;p style=\"text-align: center\"&gt;{{Q1}} g = {{response}} dg&lt;/p&gt;&lt;p style=\"text-align: center\"&gt;{{Q2}} mg = {{response}} dg&lt;/p&gt;","hint":"&lt;p&gt;Use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width=\"400\"&gt;&lt;/img&gt;&lt;/div&gt;","seed":{"parameters":[{"name":"Q1","label":null,"min":10,"max":999,"step":1},{"name":"Q2","label":null,"min":10,"max":999,"step":1}],"calculated":[{"name":"A1","label":"{{function}}","function":"{{Q1}}*10","feedback":"{{Q1}} g × 10 = {{function}} dg"},{"name":"A2","label":"{{function}}","function":"{{Q2}}/100","feedback":"{{Q2}} mg : 100 = {{function}} dg"}],"uniques":true},"algorithm":{"name":"calculateOperation","params":{"method":"equivLiteral","keyboard":"INTERMEDIATE"}}}</v>
      </c>
      <c r="D555" s="184" t="str">
        <f t="shared" si="2"/>
        <v>#REF!</v>
      </c>
    </row>
    <row r="556" ht="15.75" customHeight="1">
      <c r="A556" s="184" t="str">
        <f>Seeds!AB405</f>
        <v>M4-MyM-2b-E-2</v>
      </c>
      <c r="B556" s="184" t="str">
        <f t="shared" si="171"/>
        <v>#REF!</v>
      </c>
      <c r="C556" s="184" t="str">
        <f>Seeds!AA405</f>
        <v>{"id":"M4-MyM-2b-E-2","stimulus":"&lt;p&gt;Calcule as conversões de unidade das seguintes medidas massas.&lt;/p&gt;","template":"&lt;p style=\"text-align: center\"&gt;{{Q1}} g = {{response}} cg&lt;/p&gt;&lt;p style=\"text-align: center\"&gt;{{Q2}} dag = {{response}} hg&lt;/p&gt;","hint":"&lt;p&gt;Use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width=\"400\"&gt;&lt;/img&gt;&lt;/div&gt;","seed":{"parameters":[{"name":"Q1","label":null,"min":10,"max":999,"step":1},{"name":"Q2","label":null,"min":10,"max":999,"step":1}],"calculated":[{"name":"A1","label":"{{function}}","function":"{{Q1}}*100","feedback":"{{Q1}} g × 100 = {{function}} cg"},{"name":"A2","label":"{{function}}","function":"{{Q2}}/10","feedback":"{{Q2}} dag : 10 = {{function}} hg"}],"uniques":true},"algorithm":{"name":"calculateOperation","params":{"method":"equivLiteral","keyboard":"INTERMEDIATE"}}}</v>
      </c>
      <c r="D556" s="184" t="str">
        <f t="shared" si="2"/>
        <v>#REF!</v>
      </c>
    </row>
    <row r="557" ht="15.75" customHeight="1">
      <c r="A557" s="184" t="str">
        <f>Seeds!AB406</f>
        <v>M4-MyM-2b-E-3</v>
      </c>
      <c r="B557" s="184" t="str">
        <f t="shared" si="171"/>
        <v>#REF!</v>
      </c>
      <c r="C557" s="184" t="str">
        <f>Seeds!AA406</f>
        <v>{"id":"M4-MyM-2b-E-3","stimulus":"&lt;p&gt;Calcule as conversões de unidade das seguintes medidas massas.&lt;/p&gt;","template":"&lt;p style=\"text-align: center\"&gt;{{Q1}} g = {{response}} kg&lt;/p&gt;&lt;p style=\"text-align: center\"&gt;{{Q2}} dg = {{response}} dag&lt;/p&gt;","hint":"&lt;p&gt;Use esta tabela para converter as unidades de massa.&lt;/p&gt;&lt;div style=\"display:flex; justify-content:center;\"&gt;&lt;img src=\"https://blueberry-assets.oneclick.es/M5_MyM_2b_1.svg\" width=\"400\"&gt;&lt;/img&gt;&lt;/div&gt;","feedback":"&lt;p&gt;Use esta tabela para converter as unidades de massa.&lt;/p&gt;&lt;div style=\"display:flex; justify-content:center;\"&gt;&lt;img src=\"https://blueberry-assets.oneclick.es/M5_MyM_2b_1.svg\" width=\"400\"&gt;&lt;/img&gt;&lt;/div&gt;","seed":{"parameters":[{"name":"Q1","label":null,"min":10,"max":999,"step":1},{"name":"Q2","label":null,"min":10,"max":999,"step":1}],"calculated":[{"name":"A1","label":"{{function}}","function":"{{Q1}}/1000","feedback":"{{Q1}} g : 1000 = {{function}} kg"},{"name":"A2","label":"{{function}}","function":"{{Q2}}/100","feedback":"{{Q2}} dg : 100 = {{function}} dag"}],"uniques":true},"algorithm":{"name":"calculateOperation","params":{"method":"equivLiteral","keyboard":"INTERMEDIATE"}}}</v>
      </c>
      <c r="D557" s="184" t="str">
        <f t="shared" si="2"/>
        <v>#REF!</v>
      </c>
    </row>
    <row r="558" ht="15.75" customHeight="1">
      <c r="A558" s="184" t="str">
        <f>Seeds!AB407</f>
        <v>M4-MyM-2b-A-1</v>
      </c>
      <c r="B558" s="184" t="str">
        <f t="shared" si="171"/>
        <v>#REF!</v>
      </c>
      <c r="C558" s="184" t="str">
        <f>Seeds!AA407</f>
        <v>{"id":"M4-MyM-2b-A-1","seed":{"parameters":[{"name":"Q1","label":null,"min":1,"max":8,"step":1}],"uniques":true},"scaffolding":[{"id":"step-0","stimulus":"&lt;p&gt;Aline comprou {{Q1}} kg de cerejas. Quantos gramas de cereja ela comprou?&lt;/p&gt;","template":"&lt;p&gt;Ela comprou {{response}} g de cerejas.&lt;/p&gt;","seed":{"parameters":[],"calculated":[{"name":"0-A1","label":"{{function}}","function":"{{Q1}}*1000"}]},"algorithm":{"name":"calculateOperation","params":{"method":"equivLiteral","keyboard":"INTERMEDIATE"}}},{"id":"step-1","stimulus":"&lt;p&gt;Quantos quilos de cerejas Aline comprou?&lt;/p&gt;","template":"&lt;p&gt;Ela comprou &lt;span class=\"no-break\"&gt;{{response}} kg.&lt;/span&gt;&lt;/p&gt;","seed":{"calculated":[{"name":"1-A2","label":"{{function}}","function":"{{Q1}}"}]},"algorithm":{"name":"calculateOperation","params":{"method":"equivLiteral","keyboard":"INTERMEDIATE"}}},{"id":"step-2","stimulus":"&lt;p&gt;O que o enunciado pede?&lt;/p&gt;","seed":{"calculated":[{"name":"2-A1","label":"&lt;p&gt;Converter quilogramas para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gramas de cereja Aline comprou.&lt;/p&gt;","template":"&lt;p style=\"text-align: center\"&gt;{{Q1}} kg = {{Q1}} × 1 000 = {{response}} g&lt;/p&gt;","seed":{"calculated":[{"name":"4-A1","label":"{{function}}","function":"{{Q1}}*1000"}]},"algorithm":{"name":"calculateOperation","params":{"method":"equivSymbolic","decimalPlaces":2,"keyboard":"INTERMEDIATE"}}}]}</v>
      </c>
      <c r="D558" s="184" t="str">
        <f t="shared" si="2"/>
        <v>#REF!</v>
      </c>
    </row>
    <row r="559" ht="15.75" customHeight="1">
      <c r="A559" s="184" t="str">
        <f>Seeds!AB408</f>
        <v>M4-MyM-2b-A-2</v>
      </c>
      <c r="B559" s="184" t="str">
        <f t="shared" si="171"/>
        <v>#REF!</v>
      </c>
      <c r="C559" s="184" t="str">
        <f>Seeds!AA408</f>
        <v>{"id":"M4-MyM-2b-A-2","seed":{"parameters":[{"name":"Q1","label":null,"min":101,"max":199,"step":1}],"uniques":true},"scaffolding":[{"id":"step-0","stimulus":"&lt;p&gt;Danilo precisa de {{Q1}} g de manteiga para fazer uma sobremesa. Essa medida equivale a quantos hectogramas?&lt;/p&gt;","template":"&lt;p&gt;A medida equivale a {{response}} hg de manteiga.&lt;/p&gt;","seed":{"parameters":[],"calculated":[{"name":"0-A1","label":"{{function}}","function":"{{Q1}}/100"}]},"algorithm":{"name":"calculateOperation","params":{"method":"equivLiteral","keyboard":"INTERMEDIATE"}}},{"id":"step-1","stimulus":"&lt;p&gt;Quantos gramas de manteiga são necessários para a sobremesa?&lt;/p&gt;","template":"&lt;p&gt;São necessários &lt;span class=\"no-break\"&gt;{{response}} g de manteiga.&lt;/span&gt;&lt;/p&gt;","seed":{"calculated":[{"name":"1-A2","label":"{{function}}","function":"{{Q1}}"}]},"algorithm":{"name":"calculateOperation","params":{"method":"equivLiteral","keyboard":"INTERMEDIATE"}}},{"id":"step-2","stimulus":"&lt;p&gt;O que pede o enunciado?&lt;/p&gt;","seed":{"calculated":[{"name":"2-A1","label":"&lt;p&gt;Converter quilogramas para gramas.&lt;/p&gt;","incorrect":true},{"name":"2-A2","label":"&lt;p&gt;Converter gramas para hectogramas.&lt;/p&gt;"},{"name":"2-A3","label":"&lt;p&gt;Converter 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hectogramas de manteiga serão necessários.&lt;/p&gt;","template":"&lt;p style=\"text-align: center\"&gt;{{Q1}} g = {{Q1}} : 100 = {{response}} hg&lt;/p&gt;","seed":{"calculated":[{"name":"4-A1","label":"{{function}}","function":"{{Q1}}/100"}]},"algorithm":{"name":"calculateOperation","params":{"method":"equivSymbolic","decimalPlaces":2,"keyboard":"INTERMEDIATE"}}}]}</v>
      </c>
      <c r="D559" s="184" t="str">
        <f t="shared" si="2"/>
        <v>#REF!</v>
      </c>
    </row>
    <row r="560" ht="15.75" customHeight="1">
      <c r="A560" s="184" t="str">
        <f>Seeds!AB409</f>
        <v>M4-MyM-2b-A-3</v>
      </c>
      <c r="B560" s="184" t="str">
        <f t="shared" si="171"/>
        <v>#REF!</v>
      </c>
      <c r="C560" s="184" t="str">
        <f>Seeds!AA409</f>
        <v>{"id":"M4-MyM-2b-A-3","seed":{"parameters":[{"name":"Q1","label":null,"min":20,"max":50,"step":1}],"uniques":true},"scaffolding":[{"id":"step-0","stimulus":"&lt;p&gt;Isabel e Diego compraram {{Q1}} dag de morango para fazer uma salada de frutas. Quantos quilogramas de morango foram comprados?&lt;/p&gt;","template":"&lt;p&gt;Eles compraram {{response}} kg de morango.&lt;/p&gt;","seed":{"parameters":[],"calculated":[{"name":"0-A1","label":"{{function}}","function":"{{Q1}}/100"}]},"algorithm":{"name":"calculateOperation","params":{"method":"equivLiteral","keyboard":"INTERMEDIATE"}}},{"id":"step-1","stimulus":"&lt;p&gt;Quantos decagramas de morango foram comprados?&lt;/p&gt;","template":"&lt;p&gt;Foram comprados &lt;span class=\"no-break\"&gt;{{response}} dag.&lt;/span&gt;&lt;/p&gt;","seed":{"calculated":[{"name":"1-A2","label":"{{function}}","function":"{{Q1}}"}]},"algorithm":{"name":"calculateOperation","params":{"method":"equivLiteral","keyboard":"INTERMEDIATE"}}},{"id":"step-2","stimulus":"&lt;p&gt;O que pede o enunciado?&lt;/p&gt;","seed":{"calculated":[{"name":"2-A1","label":"&lt;p&gt;Converter decagramas para gramas.&lt;/p&gt;","incorrect":true},{"name":"2-A2","label":"&lt;p&gt;Converter gramas para quilogramas.&lt;/p&gt;","incorrect":true},{"name":"2-A3","label":"&lt;p&gt;Converter decagramas para quilogramas.&lt;/p&gt;"}]},"algorithm":{"name":"trueFalse","template":"Multiple choice – standard"}},{"id":"step-3","stimulus":"&lt;p&gt;Em qual tabela estão as conversões de unidade corretas?&lt;/p&gt;","seed":{"calculated":[{"name":"3-A1","label":"&lt;div style=\"display:flex; justify-content:center;\"&gt;&lt;img src=\"https://blueberry-assets.oneclick.es/M5_MyM_2b_1.svg\" width=\"450\"&gt;&lt;/img&gt;&lt;/div&gt;"},{"name":"3-A2","label":"&lt;div style=\"display:flex; justify-content:center;\"&gt;&lt;img src=\"https://blueberry-assets.oneclick.es/M5_MyM_2b_2.svg\" width=\"450\"&gt;&lt;/img&gt;&lt;/div&gt;","incorrect":true},{"name":"3-A3","label":"&lt;div style=\"display:flex; justify-content:center;\"&gt;&lt;img src=\"https://blueberry-assets.oneclick.es/M5_MyM_2b_3.svg\" width=\"450\"&gt;&lt;/img&gt;&lt;/div&gt;","incorrect":true}]},"algorithm":{"name":"trueFalse","template":"Multiple choice – standard","params":{"countCorrect":1,"countIncorrect":2,"showCheckIcon":true}}},{"id":"step-4","stimulus":"&lt;p&gt;Efetue a seguinte operação para obter quantos quilogramas de morango foram comprados.&lt;/p&gt;","template":"&lt;p style=\"text-align: center\"&gt;{{Q1}} dag = {{Q1}} : 100 = {{response}} kg&lt;/p&gt;","seed":{"calculated":[{"name":"4-A1","label":"{{function}}","function":"{{Q1}}/100"}]},"algorithm":{"name":"calculateOperation","params":{"method":"equivSymbolic","decimalPlaces":2,"keyboard":"INTERMEDIATE"}}}]}</v>
      </c>
      <c r="D560" s="184" t="str">
        <f t="shared" si="2"/>
        <v>#REF!</v>
      </c>
    </row>
    <row r="561" ht="15.75" customHeight="1">
      <c r="A561" s="184" t="str">
        <f>Seeds!AB410</f>
        <v>M4-MyM-2c-I-1</v>
      </c>
      <c r="B561" s="184" t="str">
        <f t="shared" si="171"/>
        <v>#REF!</v>
      </c>
      <c r="C561" s="184" t="str">
        <f>Seeds!AA410</f>
        <v>{"id":"M4-MyM-2c-I-1","stimulus":"&lt;p&gt;Arraste e ordene as seguintes medidas de massa da maior para a menor.&lt;/p&gt;","template":"&lt;p style=\"text-align:center;\"&gt;{{response}} &gt; {{response}} &gt; {{response}}&lt;/p&gt;","feedback":"&lt;p&gt;Como as medidas estão expressas na mesma unidade, basta comparar os números a partir dos algarismos à esquerda.&lt;/p&gt;","hint":"&lt;p&gt;Como as medidas estão expressas na mesma unidade, basta comparar os números a partir dos algarismos à esquerda.&lt;/p&gt;","seed":{"parameters":[{"name":"Q1","label":null,"min":1,"max":100,"step":1},{"name":"Q2","label":null,"min":1,"max":100,"step":1},{"name":"Q3","label":null,"min":1,"max":100,"step":1},{"name":"Q9","label":null,"list":["mg","dg","cg","g","dag","hg","kg"]}],"calculated":[{"name":"A1","label":"{{function}} {{Q9}}","function":"math.max({{Q1}}, {{Q2}}, {{Q3}})"},{"name":"A2","label":"{{function}} {{Q9}}","function":"Lemonlib.round({{Q1}}+{{Q2}}+{{Q3}}-math.min({{Q1}}, {{Q2}}, {{Q3}})-math.max({{Q1}}, {{Q2}}, {{Q3}}), 2)"},{"name":"A3","label":"{{function}} {{Q9}}","function":"math.min({{Q1}}, {{Q2}}, {{Q3}})"}],"uniques":true},"algorithm":{"name":"calculateOperation","template":"Cloze with drag &amp; drop","params":{"keyboard":"INTERMEDIATE"}}}</v>
      </c>
      <c r="D561" s="184" t="str">
        <f t="shared" si="2"/>
        <v>#REF!</v>
      </c>
    </row>
    <row r="562" ht="15.75" customHeight="1">
      <c r="A562" s="184" t="str">
        <f>Seeds!AB411</f>
        <v>M4-MyM-2c-E-1</v>
      </c>
      <c r="B562" s="184" t="str">
        <f t="shared" si="171"/>
        <v>#REF!</v>
      </c>
      <c r="C562" s="184" t="str">
        <f>Seeds!AA411</f>
        <v>{
    "id": "M4-MyM-2c-E-1",
    "seed": {
        "parameters": [
            {
                "name": "Q1",
                "label": null,
                "min": 1,
                "max": 100,
                "step": 1
            },
            {
                "name": "Q2",
                "label": null,
                "min": 1,
                "max": 100,
                "step": 1
            },
            {
                "name": "Q3",
                "label": null,
                "min": 1,
                "max": 100,
                "step": 1
            },
            {
                "name": "Q4",
                "label": null,
                "min": 1,
                "max": 100,
                "step": 1
            }
        ],
        "uniques": true
    },
    "scaffolding": [
        {
            "id": "step-0",
            "stimulus": "&lt;p&gt;Arraste e ordene as seguintes medidas de massa da menor para a maior. Coloque-as de cima para baixo.&lt;/p&gt;",
            "seed": {
                "parameters": [],
                "calculated": [
                    {
                        "name": "T1",
                        "label": "{{function}}",
                        "function": "{{Q1}}*100",
                        "temp": true
                    },
                    {
                        "name": "T2",
                        "label": "{{function}}",
                        "function": "{{Q2}}*10",
                        "temp": true
                    },
                    {
                        "name": "T4",
                        "label": "{{function}}",
                        "function": "{{Q4}}/10",
                        "temp": true
                    },
                    {
                        "name": "A1",
                        "label": "{{T1}} cg",
                        "function": "{{Q1}}"
                    },
                    {
                        "name": "A2",
                        "label": "{{T2}} cg",
                        "function": "{{Q2}}"
                    },
                    {
                        "name": "A3",
                        "label": "{{Q3}} g",
                        "function": "{{Q3}}"
                    },
                    {
                        "name": "A4",
                        "label": "{{T4}} dag",
                        "function": "{{Q4}}"
                    }
                ]
            },
            "algorithm": {
                "name": "orderNumbers",
                "params": {
                    "order": "asc"
                }
            }
        },
        {
            "id": "step-1",
            "stimulus": "&lt;p&gt;O que pede o enunciado?&lt;/p&gt;",
            "seed": {
                "calculated": [
                    {
                        "name": "1-A1",
                        "label": "&lt;p&gt;Ordenar as medidas de massa da maior para a menor.&lt;/p&gt;",
                        "incorrect": true
                    },
                    {
                        "name": "1-A2",
                        "label": "&lt;p&gt;Ordenar as medidas de massa da menor para a maior.&lt;/p&gt;"
                    },
                    {
                        "name": "1-A3",
                        "label": "&lt;p&gt;Encontrar a medida de massa mais pesada.&lt;/p&gt;",
                        "incorrect": true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src=\"https://blueberry-assets.oneclick.es/M4_MyM_2c_1.svg\" width=\"450\"&gt;&lt;/img&gt;&lt;/div&gt;"
                    },
                    {
                        "name": "2-A2",
                        "label": "&lt;div style=\"display:flex; justify-content:center;\"&gt;&lt;img src=\"https://blueberry-assets.oneclick.es/M4_MyM_2c_2.svg\" width=\"450\"&gt;&lt;/img&gt;&lt;/div&gt;",
                        "incorrect": true
                    },
                    {
                        "name": "2-A2",
                        "label": "&lt;div style=\"display:flex; justify-content:center;\"&gt;&lt;img src=\"https://blueberry-assets.oneclick.es/M4_MyM_2c_3.svg\" width=\"450\"&gt;&lt;/img&gt;&lt;/div&gt;",
                        "incorrect": true
                    }
                ]
            },
            "algorithm": {
                "name": "trueFalse",
                "template": "Multiple choice – standard",
                "params": {
                    "countCorrect": 1,
                    "countIncorrect": 2,
                    "showCheckIcon": true,
                    "columns": 1
                }
            }
        },
        {
            "id": "step-3",
            "stimulus": "&lt;p&gt;Com a ajuda da tabela de conversão acima, converta todas as medidas para gramas.&lt;/p&gt;",
            "template": "&lt;p style=\"text-align: center\"&gt;{{T1}} cg = {{T1}} : 100 = {{response}} g&lt;/p&gt;&lt;p style=\"text-align: center\"&gt;{{T2}} dg = {{T2}} : 10 = {{response}} g&lt;/p&gt;&lt;p style=\"text-align: center\"&gt;{{Q3}} g&lt;/p&gt;&lt;p style=\"text-align: center\"&gt;{{T4}} dag = {{T4}} × 10 = {{response}} g&lt;/p&gt;",
            "seed": {
                "calculated": [
                    {
                        "name": "T1",
                        "function": "{{Q1}}*100",
                        "temp": true
                    },
                    {
                        "name": "T2",
                        "function": "{{Q2}}*10",
                        "temp": true
                    },
                    {
                        "name": "T4",
                        "function": "{{Q4}}/10",
                        "temp": true
                    },
                    {
                        "name": "3-A1",
                        "label": "{{function}}",
                        "function": "{{Q1}}"
                    },
                    {
                        "name": "3-A2",
                        "label": "{{function}}",
                        "function": "{{Q2}}"
                    },
                    {
                        "name": "3-A3",
                        "label": "{{function}}",
                        "function": "{{Q4}}"
                    }
                ]
            },
            "algorithm": {
                "name": "calculateOperation",
                "params": {
                    "method": "equivLiteral",
                    "keyboard": "NUMERICAL"
                }
            }
        },
        {
            "id": "step-4",
            "stimulus": "&lt;p&gt;Com os resultados acima, arraste e ordene as medidas de massa da menor para a maior. Coloque-as de cima para baixo.&lt;/p&gt;",
            "seed": {
                "parameters": [],
                "calculated": [
                    {
                        "name": "T1",
                        "label": "{{function}}",
                        "function": "{{Q1}}*100",
                        "temp": true
                    },
                    {
                        "name": "T2",
                        "label": "{{function}}",
                        "function": "{{Q2}}*10",
                        "temp": true
                    },
                    {
                        "name": "T4",
                        "label": "{{function}}",
                        "function": "{{Q4}}/10",
                        "temp": true
                    },
                    {
                        "name": "A1",
                        "label": "{{T1}} cg = {{Q1}} g ",
                        "function": "{{Q1}}"
                    },
                    {
                        "name": "A2",
                        "label": "{{T2}} dg = {{Q2}} g",
                        "function": "{{Q2}}"
                    },
                    {
                        "name": "A3",
                        "label": "{{Q3}} g",
                        "function": "{{Q3}}"
                    },
                    {
                        "name": "A4",
                        "label": "{{T4}} dag = {{Q4}} g",
                        "function": "{{Q4}}"
                    }
                ]
            },
            "algorithm": {
                "name": "orderNumbers",
                "params": {
                    "order": "asc"
                }
            }
        }
    ]
}</v>
      </c>
      <c r="D562" s="184" t="str">
        <f t="shared" si="2"/>
        <v>#REF!</v>
      </c>
    </row>
    <row r="563" ht="15.75" customHeight="1">
      <c r="A563" s="184" t="str">
        <f>Seeds!AB412</f>
        <v>M4-MyM-2c-A-1</v>
      </c>
      <c r="B563" s="184" t="str">
        <f t="shared" si="171"/>
        <v>#REF!</v>
      </c>
      <c r="C563" s="184" t="str">
        <f>Seeds!AA412</f>
        <v>{"id":"M4-MyM-2c-A-1","seed":{"parameters":[{"name":"Q1","label":null,"max":100,"min":999,"step":1},{"name":"Q2","label":null,"max":100,"min":999,"step":1}],"uniques":true},"scaffolding":[{"id":"step-0","stimulus":"&lt;p&gt;Uma equipe de cientistas acaba de coletar dois meteoritos que caíram no oceano. Um pesa {{T1}} dag e o outro {{T2}} dg. Quantos gramas pesa o mais leve entre os dois?&lt;/p&gt;","template":"&lt;p&gt;O meteorito de menor massa pesa {{response}} g.&lt;/p&gt;","seed":{"calculated":[{"name":"T1","function":"{{Q1}}/10","temp":true},{"name":"T2","function":"{{Q2}}*10","temp":true},{"name":"A1","label":"math.min({{Q1}}, {{Q2}})","function":"math.min({{Q1}}, {{Q2}})"}]},"algorithm":{"name":"calculateOperation","params":{"method":"equivLiteral","keyboard":"INTERMEDIATE"}}},{"id":"step-1","stimulus":"&lt;p&gt;Quanto pesa cada meteorito?&lt;/p&gt;","template":"&lt;p&gt;O primeiro pesa {{response}} dag e o segundo pesa {{response}} dg.&lt;/p&gt;","seed":{"calculated":[{"name":"T1","function":"{{Q1}}/10","temp":true},{"name":"T2","function":"{{Q2}}*10","temp":true},{"name":"A1","label":"{{T1}}","function":"{{T1}}"},{"name":"A2","label":"{{T2}}","function":"{{T2}}"}]},"algorithm":{"name":"calculateOperation","params":{"method":"equivLiteral","keyboard":"INTERMEDIATE"}}},{"id":"step-2","stimulus":"&lt;p&gt;O que pede o enunciado?&lt;/p&gt;","seed":{"calculated":[{"name":"2-A1","label":"&lt;p&gt;Indicar a massa em gramas do meteorito menos pesado.&lt;/p&gt;"},{"name":"2-A2","label":"&lt;p&gt;Indicar a massa em gramas do meteorito mais pesado.&lt;/p&gt;","incorrect":true},{"name":"2-A3","label":"&lt;p&gt;Indicar a massa total em gramas dos dois meteoritos.&lt;/p&gt;","incorrect":true}]},"algorithm":{"name":"trueFalse","template":"Multiple choice – standard"}},{"id":"step-3","stimulus":"&lt;p&gt;Para ordenar as diferentes medidas, elas devem estar expressas na mesma unidade. Em qual tabela estão as conversões de unidades corretas?&lt;/p&gt;","seed":{"calculated":[{"name":"2-A1","label":"&lt;div style=\"display:flex; justify-content:center;\"&gt;&lt;img src=\"https://blueberry-assets.oneclick.es/M4_MyM_2c_1.svg\" width=\"450\"&gt;&lt;/img&gt;&lt;/div&gt;"},{"name":"2-A2","label":"&lt;div style=\"display:flex; justify-content:center;\"&gt;&lt;img src=\"https://blueberry-assets.oneclick.es/M4_MyM_2c_2.svg\" width=\"450\"&gt;&lt;/img&gt;&lt;/div&gt;","incorrect":true},{"name":"2-A2","label":"&lt;div style=\"display:flex; justify-content:center;\"&gt;&lt;img src=\"https://blueberry-assets.oneclick.es/M4_MyM_2c_3.svg\" width=\"450\"&gt;&lt;/img&gt;&lt;/div&gt;","incorrect":true}]},"algorithm":{"name":"trueFalse","template":"Multiple choice – standard"}},{"id":"step-4","stimulus":"&lt;p&gt;Com a ajuda da tabela de conversões acima, calcule quantas gramas pesa cada meteorito.&lt;/p&gt;","template":"&lt;p style=\"text-align: center\"&gt;{{T1}} dag = {{T1}} dag × 10 = {{response}} g&lt;/p&gt;&lt;p style=\"text-align: center\"&gt;{{T2}} dg = {{T2}} dg : 10 = {{response}} g&lt;/p&gt;","seed":{"calculated":[{"name":"T1","function":"{{Q1}}/10","temp":true},{"name":"T2","function":"{{Q2}}*10","temp":true},{"name":"3-A1","label":"{{Q1}}","function":"{{Q1}}"},{"name":"3-A2","label":"{{Q2}}","function":"{{Q2}}"}]},"algorithm":{"name":"calculateOperation","params":{"method":"equivLiteral","keyboard":"INTERMEDIATE"}}},{"id":"step-5","stimulus":"&lt;p&gt;Selecione, portanto, qual meteorito é o mais leve.&lt;/p&gt;","seed":{"calculated":[{"name":"T3","function":"math.min({{Q1}}, {{Q2}})","temp":true},{"name":"T4","function":"math.max({{Q1}}, {{Q2}})","temp":true},{"name":"A1","label":"&lt;p&gt;O meteorito de {{T3}} g.&lt;/p&gt;"},{"name":"A2","label":"&lt;p&gt;O meteorito de {{T4}} g.&lt;/p&gt;","incorrect":true}]},"algorithm":{"name":"trueFalse","template":"Multiple choice – standard"}}]}</v>
      </c>
      <c r="D563" s="184" t="str">
        <f t="shared" si="2"/>
        <v>#REF!</v>
      </c>
    </row>
    <row r="564" ht="15.75" customHeight="1">
      <c r="A564" s="184" t="str">
        <f>Seeds!AB413</f>
        <v>M4-MyM-2c-A-2</v>
      </c>
      <c r="B564" s="184" t="str">
        <f t="shared" si="171"/>
        <v>#REF!</v>
      </c>
      <c r="C564" s="184" t="str">
        <f>Seeds!AA413</f>
        <v>{"id":"M4-MyM-2c-A-2","seed":{"parameters":[{"name":"Q1","label":null,"max":100,"min":1000,"step":50},{"name":"Q2","label":null,"max":100,"min":1000,"step":50},{"name":"N1","list":["lombo","mortadela","salame","queijo","rosbife"]},{"name":"N2","list":["lombo","mortadela","salame","queijo","rosbife"]}],"uniques":true},"scaffolding":[{"id":"step-0","stimulus":"&lt;p&gt;Victor comprou as seguintes quantidades de frios em uma padaria. Arraste as medidas para as lacunas correspondente para completar a seguinte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drop","params":{"keyboard":"NUMERICAL"}}},{"id":"step-1","stimulus":"&lt;p&gt;O que pede o enunciado?&lt;/p&gt;","seed":{"calculated":[{"name":"2-A1","label":"&lt;p&gt;Ordenar as massas de frios da menor para a maior.&lt;/p&gt;"},{"name":"2-A2","label":"&lt;p&gt;Ordenar as massas de frios da maior para a menor.&lt;/p&gt;","incorrect":true}]},"algorithm":{"name":"trueFalse","template":"Multiple choice – standard"}},{"id":"step-2","stimulus":"&lt;p&gt;Para ordenar as diferentes medidas, elas devem estar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decigramas para gramas.&lt;/p&gt;","template":"&lt;p style=\"text-align: center\"&gt;{{T2}} dg = {{T2}} : 10 = {{response}} g&lt;/p&gt;","seed":{"calculated":[{"name":"T2","function":"math.max({{Q1}}, {{Q2}})*10","temp":true},{"name":"3-A1","label":"math.max({{Q1}}, {{Q2}})","function":"math.max({{Q1}}, {{Q2}})"}]},"algorithm":{"name":"calculateOperation","params":{"method":"equivLiteral","keyboard":"NUMERICAL"}}},{"id":"step-4","stimulus":"&lt;p&gt;Agora, arraste as medidas em gramas dos frios até o espaço correspondente para completar a comparação.&lt;/p&gt;","template":"&lt;p style=\"text-align: center\"&gt;{{response}} &lt; {{response}}&lt;/p&gt;","seed":{"calculated":[{"name":"T1","function":"math.min({{Q1}}, {{Q2}})","temp":true},{"name":"T2","function":"math.max({{Q1}}, {{Q2}})*10","temp":true},{"name":"A1","label":"{{T1}} g de {{N1}}","function":"math.min({{Q1}}, {{Q2}})"},{"name":"A2","label":"{{T2}} dg de {{N2}}","function":"math.max({{Q1}}, {{Q2}})*10"}]},"algorithm":{"name":"calculateOperation","template":"Cloze with drag &amp; drop","params":{"keyboard":"NUMERICAL"}}}]}</v>
      </c>
      <c r="D564" s="184" t="str">
        <f t="shared" si="2"/>
        <v>#REF!</v>
      </c>
    </row>
    <row r="565" ht="15.75" customHeight="1">
      <c r="A565" s="184" t="str">
        <f>Seeds!AB414</f>
        <v>M4-MyM-2c-A-3</v>
      </c>
      <c r="B565" s="184" t="str">
        <f t="shared" si="171"/>
        <v>#REF!</v>
      </c>
      <c r="C565" s="184" t="str">
        <f>Seeds!AA414</f>
        <v>{"id":"M4-MyM-2c-A-3","seed":{"parameters":[{"name":"Q1","label":null,"max":38,"min":50,"step":1},{"name":"Q2","label":null,"max":38,"min":50,"step":1},{"name":"Q3","label":null,"max":38,"min":50,"step":1}],"uniques":true},"scaffolding":[{"id":"step-0","stimulus":"&lt;p&gt;Um médico pesou três irmãos durante uma consulta médica. Arraste e ordene as medidas dos pesos do maior para o menor. Coloque-os de cima para baixo.&lt;/p&gt;","seed":{"calculated":[{"name":"T1","function":"{{Q2}}*10","temp":true},{"name":"T2","function":"{{Q3}}*100","temp":true},{"name":"A1","label":"Maria: {{Q1}} kg","function":"{{Q1}}"},{"name":"A2","label":"Manoela: {{T1}} hg","function":"{{Q2}}"},{"name":"A3","label":"Andressa: {{T2}} dag","function":"{{Q3}}"}]},"algorithm":{"name":"orderNumbers","params":{"order":"desc"}}},{"id":"step-1","stimulus":"&lt;p&gt;O que pede o enunciado?&lt;/p&gt;","seed":{"calculated":[{"name":"2-A1","label":"&lt;p&gt;Ordenar as massas dos três irmãos da maior para a menor.&lt;/p&gt;"},{"name":"2-A2","label":"&lt;p&gt;Ordenar as massas dos três irmãos da menor para a maior.&lt;/p&gt;","incorrect":true}]},"algorithm":{"name":"trueFalse","template":"Multiple choice – standard"}},{"id":"step-2","stimulus":"&lt;p&gt;Para ordenar as diferentes medidas, elas devem ser expressas na mesma unidade. Em qual tabela estão as conversões de unidade corretas?&lt;/p&gt;","seed":{"calculated":[{"name":"2-A1","label":"&lt;p&gt;&lt;img src='https://blueberry-assets.oneclick.es/M4_MyM_2c_1.svg' width=\"450\"&gt;&lt;/p&gt;"},{"name":"2-A2","label":"&lt;div style=\"display:flex; justify-content:center;\"&gt;&lt;img src=\"https://blueberry-assets.oneclick.es/M4_MyM_2c_2.svg\" width=\"450\"&gt;&lt;/img&gt;&lt;/div&gt;","incorrect":true},{"name":"2-A3","label":"&lt;p&gt;&lt;img src='https://blueberry-assets.oneclick.es/M4_MyM_2c_3.svg' width=\"450\"&gt;&lt;/p&gt;","incorrect":true}]},"algorithm":{"name":"trueFalse","template":"Multiple choice – standard"}},{"id":"step-3","stimulus":"&lt;p&gt;Com a ajuda da tabela de conversão acima, converta todas as massas para quilogramas.&lt;/p&gt;","template":"&lt;p style=\"text-align: center\"&gt;{{Q1}} kg&lt;/p&gt;&lt;p style=\"text-align: center\"&gt;{{T1}} hg = {{T1}} : 10 = {{response}} kg&lt;/p&gt;&lt;p style=\"text-align: center\"&gt;{{T2}} dag = {{T2}} : 100 = {{response}} kg&lt;/p&gt;","seed":{"calculated":[{"name":"T1","function":"{{Q2}}*10","temp":true},{"name":"T2","function":"{{Q3}}*100","temp":true},{"name":"3-A1","label":"{{Q2}}","function":"{{Q2}}"},{"name":"3-A2","label":"{{Q3}}","function":"{{Q3}}"}]},"algorithm":{"name":"calculateOperation","params":{"method":"equivLiteral","keyboard":"NUMERICAL"}}},{"id":"step-4","stimulus":"&lt;p&gt;Com os resultados anteriores, arraste e ordene as medidas de massa dos irmãos da maior para a menor. Coloque-as de cima para baixo.&lt;/p&gt;","seed":{"calculated":[{"name":"T1","function":"{{Q2}}*10","temp":true},{"name":"T2","function":"{{Q3}}*100","temp":true},{"name":"A1","label":"Maria: {{Q1}} kg","function":"{{Q1}}"},{"name":"A2","label":"Manoela: {{T1}} hg = {{Q2}} kg","function":"{{Q2}}"},{"name":"A3","label":"Andressa: {{T2}} dag = {{Q3}} kg","function":"{{Q3}}"}]},"algorithm":{"name":"orderNumbers","params":{"order":"desc"}}}]}</v>
      </c>
      <c r="D565" s="184" t="str">
        <f t="shared" si="2"/>
        <v>#REF!</v>
      </c>
    </row>
    <row r="566" ht="15.75" customHeight="1">
      <c r="A566" s="184" t="str">
        <f t="shared" ref="A566:C566" si="172">#REF!</f>
        <v>#REF!</v>
      </c>
      <c r="B566" s="184" t="str">
        <f t="shared" si="172"/>
        <v>#REF!</v>
      </c>
      <c r="C566" s="184" t="str">
        <f t="shared" si="172"/>
        <v>#REF!</v>
      </c>
      <c r="D566" s="184" t="str">
        <f t="shared" si="2"/>
        <v>#REF!</v>
      </c>
    </row>
    <row r="567" ht="15.75" customHeight="1">
      <c r="A567" s="184" t="str">
        <f t="shared" ref="A567:C567" si="173">#REF!</f>
        <v>#REF!</v>
      </c>
      <c r="B567" s="184" t="str">
        <f t="shared" si="173"/>
        <v>#REF!</v>
      </c>
      <c r="C567" s="184" t="str">
        <f t="shared" si="173"/>
        <v>#REF!</v>
      </c>
      <c r="D567" s="184" t="str">
        <f t="shared" si="2"/>
        <v>#REF!</v>
      </c>
    </row>
    <row r="568" ht="15.75" customHeight="1">
      <c r="A568" s="184" t="str">
        <f t="shared" ref="A568:C568" si="174">#REF!</f>
        <v>#REF!</v>
      </c>
      <c r="B568" s="184" t="str">
        <f t="shared" si="174"/>
        <v>#REF!</v>
      </c>
      <c r="C568" s="184" t="str">
        <f t="shared" si="174"/>
        <v>#REF!</v>
      </c>
      <c r="D568" s="184" t="str">
        <f t="shared" si="2"/>
        <v>#REF!</v>
      </c>
    </row>
    <row r="569" ht="15.75" customHeight="1">
      <c r="A569" s="184" t="str">
        <f t="shared" ref="A569:C569" si="175">#REF!</f>
        <v>#REF!</v>
      </c>
      <c r="B569" s="184" t="str">
        <f t="shared" si="175"/>
        <v>#REF!</v>
      </c>
      <c r="C569" s="184" t="str">
        <f t="shared" si="175"/>
        <v>#REF!</v>
      </c>
      <c r="D569" s="184" t="str">
        <f t="shared" si="2"/>
        <v>#REF!</v>
      </c>
    </row>
    <row r="570" ht="15.75" customHeight="1">
      <c r="A570" s="184" t="str">
        <f t="shared" ref="A570:C570" si="176">#REF!</f>
        <v>#REF!</v>
      </c>
      <c r="B570" s="184" t="str">
        <f t="shared" si="176"/>
        <v>#REF!</v>
      </c>
      <c r="C570" s="184" t="str">
        <f t="shared" si="176"/>
        <v>#REF!</v>
      </c>
      <c r="D570" s="184" t="str">
        <f t="shared" si="2"/>
        <v>#REF!</v>
      </c>
    </row>
    <row r="571" ht="15.75" customHeight="1">
      <c r="A571" s="184" t="str">
        <f t="shared" ref="A571:C571" si="177">#REF!</f>
        <v>#REF!</v>
      </c>
      <c r="B571" s="184" t="str">
        <f t="shared" si="177"/>
        <v>#REF!</v>
      </c>
      <c r="C571" s="184" t="str">
        <f t="shared" si="177"/>
        <v>#REF!</v>
      </c>
      <c r="D571" s="184" t="str">
        <f t="shared" si="2"/>
        <v>#REF!</v>
      </c>
    </row>
    <row r="572" ht="15.75" customHeight="1">
      <c r="A572" s="184" t="str">
        <f t="shared" ref="A572:C572" si="178">#REF!</f>
        <v>#REF!</v>
      </c>
      <c r="B572" s="184" t="str">
        <f t="shared" si="178"/>
        <v>#REF!</v>
      </c>
      <c r="C572" s="184" t="str">
        <f t="shared" si="178"/>
        <v>#REF!</v>
      </c>
      <c r="D572" s="184" t="str">
        <f t="shared" si="2"/>
        <v>#REF!</v>
      </c>
    </row>
    <row r="573" ht="15.75" customHeight="1">
      <c r="A573" s="184" t="str">
        <f t="shared" ref="A573:C573" si="179">#REF!</f>
        <v>#REF!</v>
      </c>
      <c r="B573" s="184" t="str">
        <f t="shared" si="179"/>
        <v>#REF!</v>
      </c>
      <c r="C573" s="184" t="str">
        <f t="shared" si="179"/>
        <v>#REF!</v>
      </c>
      <c r="D573" s="184" t="str">
        <f t="shared" si="2"/>
        <v>#REF!</v>
      </c>
    </row>
    <row r="574" ht="15.75" customHeight="1">
      <c r="A574" s="184" t="str">
        <f t="shared" ref="A574:C574" si="180">#REF!</f>
        <v>#REF!</v>
      </c>
      <c r="B574" s="184" t="str">
        <f t="shared" si="180"/>
        <v>#REF!</v>
      </c>
      <c r="C574" s="184" t="str">
        <f t="shared" si="180"/>
        <v>#REF!</v>
      </c>
      <c r="D574" s="184" t="str">
        <f t="shared" si="2"/>
        <v>#REF!</v>
      </c>
    </row>
    <row r="575" ht="15.75" customHeight="1">
      <c r="A575" s="184" t="str">
        <f t="shared" ref="A575:C575" si="181">#REF!</f>
        <v>#REF!</v>
      </c>
      <c r="B575" s="184" t="str">
        <f t="shared" si="181"/>
        <v>#REF!</v>
      </c>
      <c r="C575" s="184" t="str">
        <f t="shared" si="181"/>
        <v>#REF!</v>
      </c>
      <c r="D575" s="184" t="str">
        <f t="shared" si="2"/>
        <v>#REF!</v>
      </c>
    </row>
    <row r="576" ht="15.75" customHeight="1">
      <c r="A576" s="184" t="str">
        <f t="shared" ref="A576:C576" si="182">#REF!</f>
        <v>#REF!</v>
      </c>
      <c r="B576" s="184" t="str">
        <f t="shared" si="182"/>
        <v>#REF!</v>
      </c>
      <c r="C576" s="184" t="str">
        <f t="shared" si="182"/>
        <v>#REF!</v>
      </c>
      <c r="D576" s="184" t="str">
        <f t="shared" si="2"/>
        <v>#REF!</v>
      </c>
    </row>
    <row r="577" ht="15.75" customHeight="1">
      <c r="A577" s="184" t="str">
        <f t="shared" ref="A577:C577" si="183">#REF!</f>
        <v>#REF!</v>
      </c>
      <c r="B577" s="184" t="str">
        <f t="shared" si="183"/>
        <v>#REF!</v>
      </c>
      <c r="C577" s="184" t="str">
        <f t="shared" si="183"/>
        <v>#REF!</v>
      </c>
      <c r="D577" s="184" t="str">
        <f t="shared" si="2"/>
        <v>#REF!</v>
      </c>
    </row>
    <row r="578" ht="15.75" customHeight="1">
      <c r="A578" s="184" t="str">
        <f t="shared" ref="A578:C578" si="184">#REF!</f>
        <v>#REF!</v>
      </c>
      <c r="B578" s="184" t="str">
        <f t="shared" si="184"/>
        <v>#REF!</v>
      </c>
      <c r="C578" s="184" t="str">
        <f t="shared" si="184"/>
        <v>#REF!</v>
      </c>
      <c r="D578" s="184" t="str">
        <f t="shared" si="2"/>
        <v>#REF!</v>
      </c>
    </row>
    <row r="579" ht="15.75" customHeight="1">
      <c r="A579" s="184" t="str">
        <f t="shared" ref="A579:C579" si="185">#REF!</f>
        <v>#REF!</v>
      </c>
      <c r="B579" s="184" t="str">
        <f t="shared" si="185"/>
        <v>#REF!</v>
      </c>
      <c r="C579" s="184" t="str">
        <f t="shared" si="185"/>
        <v>#REF!</v>
      </c>
      <c r="D579" s="184" t="str">
        <f t="shared" si="2"/>
        <v>#REF!</v>
      </c>
    </row>
    <row r="580" ht="15.75" customHeight="1">
      <c r="A580" s="184" t="str">
        <f t="shared" ref="A580:C580" si="186">#REF!</f>
        <v>#REF!</v>
      </c>
      <c r="B580" s="184" t="str">
        <f t="shared" si="186"/>
        <v>#REF!</v>
      </c>
      <c r="C580" s="184" t="str">
        <f t="shared" si="186"/>
        <v>#REF!</v>
      </c>
      <c r="D580" s="184" t="str">
        <f t="shared" si="2"/>
        <v>#REF!</v>
      </c>
    </row>
    <row r="581" ht="15.75" customHeight="1">
      <c r="A581" s="184" t="str">
        <f t="shared" ref="A581:C581" si="187">#REF!</f>
        <v>#REF!</v>
      </c>
      <c r="B581" s="184" t="str">
        <f t="shared" si="187"/>
        <v>#REF!</v>
      </c>
      <c r="C581" s="184" t="str">
        <f t="shared" si="187"/>
        <v>#REF!</v>
      </c>
      <c r="D581" s="184" t="str">
        <f t="shared" si="2"/>
        <v>#REF!</v>
      </c>
    </row>
    <row r="582" ht="15.75" customHeight="1">
      <c r="A582" s="184" t="str">
        <f t="shared" ref="A582:C582" si="188">#REF!</f>
        <v>#REF!</v>
      </c>
      <c r="B582" s="184" t="str">
        <f t="shared" si="188"/>
        <v>#REF!</v>
      </c>
      <c r="C582" s="184" t="str">
        <f t="shared" si="188"/>
        <v>#REF!</v>
      </c>
      <c r="D582" s="184" t="str">
        <f t="shared" si="2"/>
        <v>#REF!</v>
      </c>
    </row>
    <row r="583" ht="15.75" customHeight="1">
      <c r="A583" s="184" t="str">
        <f t="shared" ref="A583:C583" si="189">#REF!</f>
        <v>#REF!</v>
      </c>
      <c r="B583" s="184" t="str">
        <f t="shared" si="189"/>
        <v>#REF!</v>
      </c>
      <c r="C583" s="184" t="str">
        <f t="shared" si="189"/>
        <v>#REF!</v>
      </c>
      <c r="D583" s="184" t="str">
        <f t="shared" si="2"/>
        <v>#REF!</v>
      </c>
    </row>
    <row r="584" ht="15.75" customHeight="1">
      <c r="A584" s="184" t="str">
        <f t="shared" ref="A584:C584" si="190">#REF!</f>
        <v>#REF!</v>
      </c>
      <c r="B584" s="184" t="str">
        <f t="shared" si="190"/>
        <v>#REF!</v>
      </c>
      <c r="C584" s="184" t="str">
        <f t="shared" si="190"/>
        <v>#REF!</v>
      </c>
      <c r="D584" s="184" t="str">
        <f t="shared" si="2"/>
        <v>#REF!</v>
      </c>
    </row>
    <row r="585" ht="15.75" customHeight="1">
      <c r="A585" s="184" t="str">
        <f t="shared" ref="A585:C585" si="191">#REF!</f>
        <v>#REF!</v>
      </c>
      <c r="B585" s="184" t="str">
        <f t="shared" si="191"/>
        <v>#REF!</v>
      </c>
      <c r="C585" s="184" t="str">
        <f t="shared" si="191"/>
        <v>#REF!</v>
      </c>
      <c r="D585" s="184" t="str">
        <f t="shared" si="2"/>
        <v>#REF!</v>
      </c>
    </row>
    <row r="586" ht="15.75" customHeight="1">
      <c r="A586" s="184" t="str">
        <f t="shared" ref="A586:C586" si="192">#REF!</f>
        <v>#REF!</v>
      </c>
      <c r="B586" s="184" t="str">
        <f t="shared" si="192"/>
        <v>#REF!</v>
      </c>
      <c r="C586" s="184" t="str">
        <f t="shared" si="192"/>
        <v>#REF!</v>
      </c>
      <c r="D586" s="184" t="str">
        <f t="shared" si="2"/>
        <v>#REF!</v>
      </c>
    </row>
    <row r="587" ht="15.75" customHeight="1">
      <c r="A587" s="184" t="str">
        <f t="shared" ref="A587:C587" si="193">#REF!</f>
        <v>#REF!</v>
      </c>
      <c r="B587" s="184" t="str">
        <f t="shared" si="193"/>
        <v>#REF!</v>
      </c>
      <c r="C587" s="184" t="str">
        <f t="shared" si="193"/>
        <v>#REF!</v>
      </c>
      <c r="D587" s="184" t="str">
        <f t="shared" si="2"/>
        <v>#REF!</v>
      </c>
    </row>
    <row r="588" ht="15.75" customHeight="1">
      <c r="A588" s="184" t="str">
        <f t="shared" ref="A588:C588" si="194">#REF!</f>
        <v>#REF!</v>
      </c>
      <c r="B588" s="184" t="str">
        <f t="shared" si="194"/>
        <v>#REF!</v>
      </c>
      <c r="C588" s="184" t="str">
        <f t="shared" si="194"/>
        <v>#REF!</v>
      </c>
      <c r="D588" s="184" t="str">
        <f t="shared" si="2"/>
        <v>#REF!</v>
      </c>
    </row>
    <row r="589" ht="15.75" customHeight="1">
      <c r="A589" s="184" t="str">
        <f t="shared" ref="A589:C589" si="195">#REF!</f>
        <v>#REF!</v>
      </c>
      <c r="B589" s="184" t="str">
        <f t="shared" si="195"/>
        <v>#REF!</v>
      </c>
      <c r="C589" s="184" t="str">
        <f t="shared" si="195"/>
        <v>#REF!</v>
      </c>
      <c r="D589" s="184" t="str">
        <f t="shared" si="2"/>
        <v>#REF!</v>
      </c>
    </row>
    <row r="590" ht="15.75" customHeight="1">
      <c r="A590" s="184" t="str">
        <f t="shared" ref="A590:C590" si="196">#REF!</f>
        <v>#REF!</v>
      </c>
      <c r="B590" s="184" t="str">
        <f t="shared" si="196"/>
        <v>#REF!</v>
      </c>
      <c r="C590" s="184" t="str">
        <f t="shared" si="196"/>
        <v>#REF!</v>
      </c>
      <c r="D590" s="184" t="str">
        <f t="shared" si="2"/>
        <v>#REF!</v>
      </c>
    </row>
    <row r="591" ht="15.75" customHeight="1">
      <c r="A591" s="184" t="str">
        <f t="shared" ref="A591:C591" si="197">#REF!</f>
        <v>#REF!</v>
      </c>
      <c r="B591" s="184" t="str">
        <f t="shared" si="197"/>
        <v>#REF!</v>
      </c>
      <c r="C591" s="184" t="str">
        <f t="shared" si="197"/>
        <v>#REF!</v>
      </c>
      <c r="D591" s="184" t="str">
        <f t="shared" si="2"/>
        <v>#REF!</v>
      </c>
    </row>
    <row r="592" ht="15.75" customHeight="1">
      <c r="A592" s="184" t="str">
        <f t="shared" ref="A592:C592" si="198">#REF!</f>
        <v>#REF!</v>
      </c>
      <c r="B592" s="184" t="str">
        <f t="shared" si="198"/>
        <v>#REF!</v>
      </c>
      <c r="C592" s="184" t="str">
        <f t="shared" si="198"/>
        <v>#REF!</v>
      </c>
      <c r="D592" s="184" t="str">
        <f t="shared" si="2"/>
        <v>#REF!</v>
      </c>
    </row>
    <row r="593" ht="15.75" customHeight="1">
      <c r="A593" s="184" t="str">
        <f t="shared" ref="A593:C593" si="199">#REF!</f>
        <v>#REF!</v>
      </c>
      <c r="B593" s="184" t="str">
        <f t="shared" si="199"/>
        <v>#REF!</v>
      </c>
      <c r="C593" s="184" t="str">
        <f t="shared" si="199"/>
        <v>#REF!</v>
      </c>
      <c r="D593" s="184" t="str">
        <f t="shared" si="2"/>
        <v>#REF!</v>
      </c>
    </row>
    <row r="594" ht="15.75" customHeight="1">
      <c r="A594" s="184" t="str">
        <f>Seeds!AB415</f>
        <v>M4-MyM-3a-I-1</v>
      </c>
      <c r="B594" s="184" t="str">
        <f t="shared" ref="B594:B611" si="200">#REF!</f>
        <v>#REF!</v>
      </c>
      <c r="C594" s="184" t="str">
        <f>Seeds!AA415</f>
        <v>{"id":"M4-MyM-3a-I-1","stimulus":"&lt;p&gt;Selecione as afirmações corretas.&lt;/p&gt;","hint":"&lt;p&gt;1 kl = 1 000 l e 1 l = 1 000 ml&lt;/p&gt;","feedback":"&lt;p&gt;1 kl equivale a 1 000 l e 1 l equivale a 1 000 ml.&lt;/p&gt;","seed":{"parameters":[{"name":"Q1","label":null,"min":10,"max":30,"step":5},{"name":"Q2","label":null,"list":["l","dal","hl","kl","ml"]},{"name":"Q3","label":null,"min":5,"max":30,"step":5},{"name":"Q4","label":null,"list":["l","dal","hl","kl","ml"]},{"name":"Q5","label":null,"min":100,"max":200,"step":5},{"name":"Q6","label":null,"list":["ml","dl","cl","kl"]},{"name":"Q7","label":null,"min":5,"max":20,"step":1},{"name":"Q8","label":null,"list":["ml","dl","cl","kl"]}],"calculated":[{"name":"A1","label":"Uma garrafa de água mineral tem uma capacidade de 50 cl.","function":""},{"name":"A2","label":"Um copo tem capacidade de 25 cl.","function":""},{"name":"A3","label":"Uma banheira tem uma capacidade de 150 l.","function":""},{"name":"A4","label":"Um galão água mineral tem capacidade de 20 l.","function":""},{"name":"A5","label":"Uma garrafa de água mineral tem capacidade de {{Q1}} {{Q2}}.","function":"","incorrect":true,"feedback":"&lt;p&gt;A capacidade de uma garrafa de água mineral é geralmente entre 0.75 l e 2 l.&lt;/p&gt;"},{"name":"A6","label":"Um copo tem capacidade de {{Q3}} {{Q4}}.","function":"","incorrect":true,"feedback":"&lt;p&gt;A capacidade de um copo é geralmente cerca de 250 ml.&lt;/p&gt;"},{"name":"A7","label":"Uma banheira tem uma capacidade de {{Q5}} {{Q6}}.","function":"","incorrect":true,"feedback":"&lt;p&gt;A capacidade de uma banheira geralmente é maior que 100 l.&lt;/p&gt;"},{"name":"A8","label":"Um galão de água mineral tem capacidade de {{Q7}} {{Q8}}.","function":"","incorrect":true,"feedback":"&lt;p&gt;A capacidade de um galão de água mineral é geralmente entre 5 l e 20 l.&lt;/p&gt;"}],"uniques":true},"algorithm":{"name":"trueFalse","template":"Multiple choice – multiple response","params":{"countCorrect":2,"countIncorrect":1,"showCheckIcon":true}}}</v>
      </c>
      <c r="D594" s="184" t="str">
        <f t="shared" si="2"/>
        <v>#REF!</v>
      </c>
    </row>
    <row r="595" ht="15.75" customHeight="1">
      <c r="A595" s="184" t="str">
        <f>Seeds!AB416</f>
        <v>M4-MyM-3a-E-1</v>
      </c>
      <c r="B595" s="184" t="str">
        <f t="shared" si="200"/>
        <v>#REF!</v>
      </c>
      <c r="C595" s="184" t="str">
        <f>Seeds!AA416</f>
        <v>{"id":"M4-MyM-3a-E-1","stimulus":"&lt;p&gt;Complete estas frases com a unidade de capacidade adequada. Escreva as unidades na forma abreviada.&lt;/p&gt;","template":"&lt;p&gt;Um balde tem uma capacidade de {{Q1}} {{response}}.&lt;/p&gt;&lt;p&gt;Ana encheu com suco um copo com capacidade de {{Q2}} {{response}}.&lt;/p&gt;&lt;p&gt;Uma gota de água pode ter {{Q3}} {{response}}.&lt;/p&gt;&lt;p&gt;Uma piscina grande tem uma capacidade de {{Q4}} {{response}}.&lt;/p&gt;","hint":"&lt;p&gt;1 kl = 1 000 l e 1 l = 1 000 ml&lt;/p&gt;","feedback":"&lt;p&gt;1 kl equivale a 1 000 l e 1 l equivale a 1 000 ml.&lt;/p&gt;","seed":{"parameters":[{"name":"Q1","label":null,"min":10,"max":16,"step":1},{"name":"Q2","label":null,"min":20,"max":30,"step":1},{"name":"Q3","list":["1","2"]},{"name":"Q4","label":null,"min":20,"max":30,"step":1}],"calculated":[{"name":"A1","label":"l","feedback":"&lt;p&gt;Um balde geralmente tem uma capacidade entre 10 l e 16 l.&lt;/p&gt;"},{"name":"A2","label":"cl","feedback":"&lt;p&gt;Um copo tem uma capacidade aproximada de 20 cl a 30 cl.&lt;/p&gt;"},{"name":"A3","label":"ml","feedback":"&lt;p&gt;Uma gota de água tem aproximadamente 1 ml o 2 ml.&lt;/p&gt;"},{"name":"A4","label":"kl","feedback":"&lt;p&gt;A capacidade de uma piscina grande é de cerca de 25 kl.&lt;/p&gt;"}],"uniques":true},"algorithm":{"name":"calculateOperation","template":"Cloze with drag &amp; drop","params":{"keyboard":"NUMERICAL"}}}</v>
      </c>
      <c r="D595" s="184" t="str">
        <f t="shared" si="2"/>
        <v>#REF!</v>
      </c>
    </row>
    <row r="596" ht="15.75" customHeight="1">
      <c r="A596" s="184" t="str">
        <f>Seeds!AB417</f>
        <v>M4-MyM-3a-E-2</v>
      </c>
      <c r="B596" s="184" t="str">
        <f t="shared" si="200"/>
        <v>#REF!</v>
      </c>
      <c r="C596" s="184" t="str">
        <f>Seeds!AA417</f>
        <v>{"id":"M4-MyM-3a-E-2","stimulus":"&lt;p&gt;Complete estas frases com a unidade de capacidade adequada. Escreva as unidades na forma abreviada.&lt;/p&gt;","template":"&lt;p&gt;Uma piscina grande tem uma capacidade de {{Q4}} {{response}}.&lt;/p&gt;&lt;p&gt;Ana encheu com suco um copo com capacidade de {{Q2}} {{response}}.&lt;/p&gt;&lt;p&gt;Uma gota de água pode ter {{Q3}} {{response}}.&lt;/p&gt;&lt;p&gt;Um balde tem uma capacidade de {{Q1}} {{response}}.&lt;/p&gt;","hint":"&lt;p&gt;1 kl = 1 000 l e 1 l = 1 000 ml&lt;/p&gt;","feedback":"&lt;p&gt;1 kl equivale a 1 000 l e 1 l equivale a 1 000 ml.&lt;/p&gt;","seed":{"parameters":[{"name":"Q1","label":null,"min":10,"max":16,"step":1},{"name":"Q2","label":null,"min":20,"max":30,"step":1},{"name":"Q3","list":["1","2"]},{"name":"Q4","label":null,"min":20,"max":30,"step":1}],"calculated":[{"name":"A1","label":"kl","feedback":"&lt;p&gt;A capacidade de uma piscina grande é de cerca de 25 kl.&lt;/p&gt;"},{"name":"A2","label":"cl","feedback":"&lt;p&gt;Um copo tem uma capacidade aproximada de 20 cl a 30 cl.&lt;/p&gt;"},{"name":"A3","label":"ml","feedback":"&lt;p&gt;Uma gota de água tem aproximadamente 1 ml ou 2 ml.&lt;/p&gt;"},{"name":"A4","label":"l","feedback":"&lt;p&gt;Um balde geralmente tem uma capacidade entre 10 l e 16 l.&lt;/p&gt;"}],"uniques":true},"algorithm":{"name":"calculateOperation","template":"Cloze with drag &amp; drop","params":{"keyboard":"NUMERICAL"}}}</v>
      </c>
      <c r="D596" s="184" t="str">
        <f t="shared" si="2"/>
        <v>#REF!</v>
      </c>
    </row>
    <row r="597" ht="15.75" customHeight="1">
      <c r="A597" s="184" t="str">
        <f>Seeds!AB418</f>
        <v>M4-MyM-3a-E-3</v>
      </c>
      <c r="B597" s="184" t="str">
        <f t="shared" si="200"/>
        <v>#REF!</v>
      </c>
      <c r="C597" s="184" t="str">
        <f>Seeds!AA418</f>
        <v>{"id":"M4-MyM-3a-E-3","stimulus":"&lt;p&gt;Complete estas frases com a unidade de capacidade adequada. Escreva as unidades na forma abreviada.&lt;/p&gt;","template":"&lt;p&gt;Uma gota de água pode ter {{Q3}} {{response}}.&lt;/p&gt;&lt;p&gt;Um balde tem uma capacidade de {{Q1}} {{response}}.&lt;/p&gt;&lt;p&gt;Uma piscina grande tem uma capacidade de {{Q4}} {{response}}.&lt;/p&gt;&lt;p&gt;Ana encheu com suco um copo com capacidade de {{Q2}} {{response}}.&lt;/p&gt;","hint":"&lt;p&gt;1 kl = 1 000 l e 1 l = 1 000 ml&lt;/p&gt;","feedback":"&lt;p&gt;1 kl equivale a 1 000 l e 1 l equivale a 1 000 ml.&lt;/p&gt;","seed":{"parameters":[{"name":"Q1","label":null,"min":10,"max":16,"step":1},{"name":"Q2","label":null,"min":20,"max":30,"step":1},{"name":"Q3","list":["1","2"]},{"name":"Q4","label":null,"min":20,"max":30,"step":1}],"calculated":[{"name":"A1","label":"ml","feedback":"&lt;p&gt;Uma gota de água tem aproximadamente 1 ml ou 2 ml.&lt;/p&gt;"},{"name":"A2","label":"l","feedback":"&lt;p&gt;Um balde geralmente tem uma capacidade entre 10 l e 16 l.&lt;/p&gt;"},{"name":"A3","label":"kl","feedback":"&lt;p&gt;A capacidade de uma piscina grande é de cerca de 25 kl.&lt;/p&gt;"},{"name":"A4","label":"cl","feedback":"&lt;p&gt;Um copo tem uma capacidade aproximada de 20 cl a 30 cl.&lt;/p&gt;"}],"uniques":true},"algorithm":{"name":"calculateOperation","template":"Cloze with drag &amp; drop","params":{"keyboard":"NUMERICAL"}}}</v>
      </c>
      <c r="D597" s="184" t="str">
        <f t="shared" si="2"/>
        <v>#REF!</v>
      </c>
    </row>
    <row r="598" ht="15.75" customHeight="1">
      <c r="A598" s="184" t="str">
        <f>Seeds!AB419</f>
        <v>M4-MyM-3b-I-1</v>
      </c>
      <c r="B598" s="184" t="str">
        <f t="shared" si="200"/>
        <v>#REF!</v>
      </c>
      <c r="C598" s="184" t="str">
        <f>Seeds!AA419</f>
        <v>{"id":"M4-MyM-3b-I-1","stimulus":"&lt;p&gt;Selecione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multiplique a quantidade de litros por 100:&lt;/p&gt;&lt;p&gt;{{Q1}} l = {{Q1}} × 100 = {{A1}} cl&lt;/p&gt;","seed":{"parameters":[{"name":"Q1","label":null,"min":10,"max":200,"step":1}],"calculated":[{"name":"T1","function":"{{Q1}}*100","temp":true},{"name":"T2","function":"{{Q1}}*1000","temp":true},{"name":"T3","function":"{{Q1}}*10","temp":true},{"name":"T4","function":"{{Q1}}/10","temp":true},{"name":"T5","function":"{{Q1}}/100","temp":true},{"name":"A1","label":"{{Q1}} l = {{T1}} cl","function":"{{Q1}}*100"},{"name":"A2","label":"{{Q1}} l = {{T2}} cl","incorrect":true},{"name":"A3","label":"{{Q1}} l = {{T3}} cl","incorrect":true},{"name":"A4","label":"{{Q1}} l = {{T4}} cl","incorrect":true},{"name":"A5","label":"{{Q1}} l = {{T5}} cl","incorrect":true}],"uniques":true},"algorithm":{"name":"trueFalse","template":"Multiple choice – standard","params":{"countCorrect":1,"countIncorrect":2,"showCheckIcon":false,
            "columns": 3
        }
    }
}</v>
      </c>
      <c r="D598" s="184" t="str">
        <f t="shared" si="2"/>
        <v>#REF!</v>
      </c>
    </row>
    <row r="599" ht="15.75" customHeight="1">
      <c r="A599" s="184" t="str">
        <f>Seeds!AB420</f>
        <v>M4-MyM-3b-I-2</v>
      </c>
      <c r="B599" s="184" t="str">
        <f t="shared" si="200"/>
        <v>#REF!</v>
      </c>
      <c r="C599" s="184" t="str">
        <f>Seeds!AA420</f>
        <v>{"id":"M4-MyM-3b-I-2","stimulus":"&lt;p&gt;Selecione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dividir a quantidade de mililitros por 100:&lt;/p&gt;&lt;p&gt;{{Q1}} ml = {{Q1}} : 100 = {{A1}} dl&lt;/p&gt;","seed":{"parameters":[{"name":"Q1","label":null,"min":10,"max":200,"step":1}],"calculated":[{"name":"T1","function":"{{Q1}}/100","temp":true},{"name":"T2","function":"{{Q1}}/1000","temp":true},{"name":"T3","function":"{{Q1}}/10","temp":true},{"name":"T4","function":"{{Q1}}*100","temp":true},{"name":"T5","function":"{{Q1}}*10","temp":true},{"name":"A1","label":"{{Q1}} ml = {{T1}} dl","function":"{{Q1}}/100"},{"name":"A2","label":"{{Q1}} ml = {{T2}} dl","incorrect":true},{"name":"A3","label":"{{Q1}} ml = {{T3}} dl","incorrect":true},{"name":"A4","label":"{{Q1}} ml = {{T4}} dl","incorrect":true},{"name":"A5","label":"{{Q1}} ml = {{T5}} dl","incorrect":true}],"uniques":true},"algorithm":{"name":"trueFalse","template":"Multiple choice – standard","params":{"countCorrect":1,"countIncorrect":2,"showCheckIcon":false,
            "columns": 3
        }
    }
}</v>
      </c>
      <c r="D599" s="184" t="str">
        <f t="shared" si="2"/>
        <v>#REF!</v>
      </c>
    </row>
    <row r="600" ht="15.75" customHeight="1">
      <c r="A600" s="184" t="str">
        <f>Seeds!AB421</f>
        <v>M4-MyM-3b-I-3</v>
      </c>
      <c r="B600" s="184" t="str">
        <f t="shared" si="200"/>
        <v>#REF!</v>
      </c>
      <c r="C600" s="184" t="str">
        <f>Seeds!AA421</f>
        <v>{"id":"M4-MyM-3b-I-3","stimulus":"&lt;p&gt;Selecione a equivalência correta.&lt;/p&gt;","hint":"&lt;p&gt;A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width=\"450\"&gt;&lt;/img&gt;&lt;/div&gt;&lt;p&gt;Para calcular essa equivalência basta multiplicar a quantidade de centilitros por 10:&lt;/p&gt;&lt;p&gt;{{Q1}} cl = {{Q1}} × 10 = {{A1}} ml&lt;/p&gt;","seed":{"parameters":[{"name":"Q1","label":null,"min":10,"max":200,"step":1}],"calculated":[{"name":"T1","function":"{{Q1}}*10","temp":true},{"name":"T2","function":"{{Q1}}*100","temp":true},{"name":"T3","function":"{{Q1}}*1000","temp":true},{"name":"T4","function":"{{Q1}}/10","temp":true},{"name":"T5","function":"{{Q1}}/100","temp":true},{"name":"A1","label":"{{Q1}} cl = {{T1}} ml","function":"{{Q1}}*10"},{"name":"A2","label":"{{Q1}} cl = {{T2}} ml","incorrect":true},{"name":"A3","label":"{{Q1}} cl = {{T3}} ml","incorrect":true},{"name":"A4","label":"{{Q1}} cl = {{T4}} ml","incorrect":true},{"name":"A5","label":"{{Q1}} cl = {{T5}} ml","incorrect":true}],"uniques":true},"algorithm":{"name":"trueFalse","template":"Multiple choice – standard","params":{"countCorrect":1,"countIncorrect":2,"showCheckIcon":false,
            "columns": 3
        }
    }
}</v>
      </c>
      <c r="D600" s="184" t="str">
        <f t="shared" si="2"/>
        <v>#REF!</v>
      </c>
    </row>
    <row r="601" ht="15.75" customHeight="1">
      <c r="A601" s="184" t="str">
        <f>Seeds!AB422</f>
        <v>M4-MyM-3b-E-1</v>
      </c>
      <c r="B601" s="184" t="str">
        <f t="shared" si="200"/>
        <v>#REF!</v>
      </c>
      <c r="C601" s="184" t="str">
        <f>Seeds!AA422</f>
        <v>{"id":"M4-MyM-3b-E-1","stimulus":"&lt;p&gt;Calcule essas conversões.&lt;/p&gt;","template":"&lt;p style=\"text-align: center\"&gt;{{Q1}} l = {{response}} dl&lt;/p&gt;&lt;p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width=\"450\"&gt;&lt;/img&gt;&lt;/div&gt;","seed":{"parameters":[{"name":"Q1","label":null,"min":10,"max":200,"step":1},{"name":"Q2","label":null,"min":10,"max":200,"step":1}],"calculated":[{"name":"A1","function":"{{Q1}}*10","feedback":"&lt;p&gt;Para calcular essa equivalência basta multiplicar a quantidade de litros por 10:&lt;/p&gt;&lt;p style=\"text-align: center\"&gt;{{Q1}} l = {{Q1}} × 10 = {{function}} dl&lt;/p&gt;"},{"name":"A2","function":"{{Q2}}/10","feedback":"&lt;p&gt;Para calcular essa equivalência basta dividir os centilitros por 10:&lt;/p&gt;&lt;p style=\"text-align: center\"&gt;{{Q2}} cl = {{Q2}} : 10 = {{function}} dl&lt;/p&gt;"}],"uniques":true},"algorithm":{"name":"calculateOperation","params":{"method":"equivLiteral","keyboard":"NUMERICAL"}}}</v>
      </c>
      <c r="D601" s="184" t="str">
        <f t="shared" si="2"/>
        <v>#REF!</v>
      </c>
    </row>
    <row r="602" ht="15.75" customHeight="1">
      <c r="A602" s="184" t="str">
        <f>Seeds!AB423</f>
        <v>M4-MyM-3b-E-2</v>
      </c>
      <c r="B602" s="184" t="str">
        <f t="shared" si="200"/>
        <v>#REF!</v>
      </c>
      <c r="C602" s="184" t="str">
        <f>Seeds!AA423</f>
        <v>{"id":"M4-MyM-3b-E-2","stimulus":"&lt;p&gt;Calcule essas conversões.&lt;/p&gt;","template":"&lt;p style=\"text-align: center\"&gt;{{Q1}} l = {{response}} kl&lt;/p&gt;&lt;p style=\"text-align: center\"&gt;{{Q2}}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essa equivalência basta dividir a quantidade de litros por 1 000:&lt;/p&gt;&lt;p style=\"text-align: center\"&gt;{{Q1}} l = {{Q1}} : 1 000 = {{function}} kl&lt;/p&gt;"},{"name":"A2","function":"{{Q2}}*100","feedback":"&lt;p&gt;Para calcular essa equivalência basta multiplicar a quantidade de litros por 100:&lt;/p&gt;&lt;p style=\"text-align: center\"&gt;{{Q2}} l = {{Q2}} × 100 = {{function}} cl&lt;/p&gt;"}],"uniques":true},"algorithm":{"name":"calculateOperation","params":{"method":"equivLiteral","keyboard":"NUMERICAL"}}}</v>
      </c>
      <c r="D602" s="184" t="str">
        <f t="shared" si="2"/>
        <v>#REF!</v>
      </c>
    </row>
    <row r="603" ht="15.75" customHeight="1">
      <c r="A603" s="184" t="str">
        <f>Seeds!AB424</f>
        <v>M4-MyM-3b-E-3</v>
      </c>
      <c r="B603" s="184" t="str">
        <f t="shared" si="200"/>
        <v>#REF!</v>
      </c>
      <c r="C603" s="184" t="str">
        <f>Seeds!AA424</f>
        <v>{"id":"M4-MyM-3b-E-3","stimulus":"&lt;p&gt;Calcule essas conversões.&lt;/p&gt;","template":"&lt;p style=\"text-align: center\"&gt;{{Q1}} ml = {{response}} l&lt;/p&gt;&lt;p style=\"text-align: center\"&gt;{{Q2}} cl = {{response}} dl&lt;/p&gt;","hint":"&lt;p&gt;A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width=\"450\"&gt;&lt;/img&gt;&lt;/div&gt;","seed":{"parameters":[{"name":"Q1","label":null,"min":10,"max":200,"step":1},{"name":"Q2","label":null,"min":10,"max":200,"step":1}],"calculated":[{"name":"A1","function":"{{Q1}}/1000","feedback":"&lt;p&gt;Para calcular esta equivalência basta dividir a quantidade de mililitros por 1 000:&lt;/p&gt;&lt;p style=\"text-align: center\"&gt;{{Q1}} ml = {{Q1}} : 1 000 = {{function}} l&lt;/p&gt;"},{"name":"A2","function":"{{Q2}}/10","feedback":"&lt;p&gt;Para calcular essa equivalência basta dividir a quantidade de centilitros por 10:&lt;/p&gt;&lt;p style=\"text-align: center\"&gt;{{Q2}} cl = {{Q2}} : 10 = {{function}} dl&lt;/p&gt;"}],"uniques":true},"algorithm":{"name":"calculateOperation","params":{"method":"equivLiteral","keyboard":"NUMERICAL"}}}</v>
      </c>
      <c r="D603" s="184" t="str">
        <f t="shared" si="2"/>
        <v>#REF!</v>
      </c>
    </row>
    <row r="604" ht="15.75" customHeight="1">
      <c r="A604" s="184" t="str">
        <f>Seeds!AB425</f>
        <v>M4-MyM-3b-A-1</v>
      </c>
      <c r="B604" s="184" t="str">
        <f t="shared" si="200"/>
        <v>#REF!</v>
      </c>
      <c r="C604" s="184" t="str">
        <f>Seeds!AA425</f>
        <v>{"id":"M4-MyM-3b-A-1","stimulus":"&lt;p&gt;Beatriz bebeu {{Q1}} dl de água que havia em uma garrafa. Essa quantidade equivale a quantos centilitros?&lt;/p&gt;","template":"&lt;p&gt;Havia {{response}} cl de água na garrafa.&lt;/p&gt;","hint":"&lt;p&gt;A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cl&lt;/p&gt;","seed":{"parameters":[{"name":"Q1","label":null,"min":5,"max":20,"step":1}],"calculated":[{"name":"A1","function":"{{Q1}}*10"}],"uniques":true},"algorithm":{"name":"calculateOperation","params":{"method":"equivLiteral","keyboard":"NUMERICAL"}}}</v>
      </c>
      <c r="D604" s="184" t="str">
        <f t="shared" si="2"/>
        <v>#REF!</v>
      </c>
    </row>
    <row r="605" ht="15.75" customHeight="1">
      <c r="A605" s="184" t="str">
        <f>Seeds!AB426</f>
        <v>M4-MyM-3b-A-2</v>
      </c>
      <c r="B605" s="184" t="str">
        <f t="shared" si="200"/>
        <v>#REF!</v>
      </c>
      <c r="C605" s="184" t="str">
        <f>Seeds!AA426</f>
        <v>{"id":"M4-MyM-3b-A-2","stimulus":"&lt;p&gt;Um salva-vidas colocou {{Q1}} dl de cloro na piscina em que ele trabalha. Quanto vale essa medida em litros?&lt;/p&gt;","template":"&lt;p&gt;Ele colocou {{response}} 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 = {{A1}} l&lt;/p&gt;","seed":{"parameters":[{"name":"Q1","label":null,"min":30,"max":150,"step":1}],"calculated":[{"name":"A1","function":"{{Q1}}/10"}],"uniques":true},"algorithm":{"name":"calculateOperation","params":{"method":"equivLiteral","keyboard":"NUMERICAL"}}}</v>
      </c>
      <c r="D605" s="184" t="str">
        <f t="shared" si="2"/>
        <v>#REF!</v>
      </c>
    </row>
    <row r="606" ht="15.75" customHeight="1">
      <c r="A606" s="184" t="str">
        <f>Seeds!AB427</f>
        <v>M4-MyM-3b-A-3</v>
      </c>
      <c r="B606" s="184" t="str">
        <f t="shared" si="200"/>
        <v>#REF!</v>
      </c>
      <c r="C606" s="184" t="str">
        <f>Seeds!AA427</f>
        <v>{"id":"M4-MyM-3b-A-3","stimulus":"&lt;p&gt;Otávio usou {{Q1}} l de água para limpar o chão de um prédio. Essa medida vale quantos centilitros?&lt;/p&gt;","template":"&lt;p style=\"text-align: center\"&gt;{{Q1}} l = {{response}} cl&lt;/p&gt;","hint":"&lt;p&gt;A equivalência entre unidades de capacidade é:&lt;p&gt;&lt;div style=\"display:flex; justify-content:center;\"&gt;&lt;img src=\"https://blueberry-assets.oneclick.es/M4_MyM_3b_1.svg\" width=\"450\"&gt;&lt;/img&gt;&lt;/div&gt;","feedback":"&lt;p&gt;A equivalência entre unidades de capacidade é:&lt;/p&gt;&lt;div style=\"display:flex; justify-content:center;\"&gt;&lt;img src=\"https://blueberry-assets.oneclick.es/M4_MyM_3b_1.svg\" width=\"450\"&gt;&lt;/img&gt;&lt;/div&gt;&lt;p style=\"text-align: center\"&gt;{{Q1}} × 100 = {{A1}} cl&lt;/p&gt;","seed":{"parameters":[{"name":"Q1","label":null,"min":30,"max":150,"step":1}],"calculated":[{"name":"A1","function":"{{Q1}}*100"}],"uniques":true},"algorithm":{"name":"calculateOperation","params":{"method":"equivLiteral","keyboard":"NUMERICAL"}}}</v>
      </c>
      <c r="D606" s="184" t="str">
        <f t="shared" si="2"/>
        <v>#REF!</v>
      </c>
    </row>
    <row r="607" ht="15.75" customHeight="1">
      <c r="A607" s="184" t="str">
        <f>Seeds!AB428</f>
        <v>M4-MyM-3c-I-1</v>
      </c>
      <c r="B607" s="184" t="str">
        <f t="shared" si="200"/>
        <v>#REF!</v>
      </c>
      <c r="C607" s="184" t="str">
        <f>Seeds!AA428</f>
        <v>{"id":"M4-MyM-3c-I-1","stimulus":"&lt;p&gt;Arraste e ordene as seguintes medidas de capacidade da maior para a menor.&lt;/p&gt;","template":"&lt;p style=\"text-align:center;\"&gt;{{response}} &gt; {{response}} &gt; {{response}}&lt;/p&gt;","hint":"&lt;p&gt;Como as medidas estão expressas na mesma unidade, basta comparar os números a partir dos algarismos à esquerda.&lt;/p&gt;","feedback":"&lt;p&gt;Como as medidas estão expressas na mesma unidade, basta comparar os números a partir dos algarismos à esquerda.&lt;/p&gt;","seed":{"parameters":[{"name":"Q1","label":null,"min":1,"max":100,"step":1},{"name":"Q2","label":null,"min":1,"max":100,"step":1},{"name":"Q3","label":null,"min":1,"max":100,"step":1},{"name":"Q9","label":null,"list":["ml","dl","cl","l","dal","hl","kl"]}],"calculated":[{"name":"A1","label":"{{function}} {{Q9}}","function":"math.max({{Q1}}, {{Q2}}, {{Q3}})"},{"name":"A2","label":"{{function}} {{Q9}}","function":"Lemonlib.round({{Q1}}+{{Q2}}+{{Q3}}-math.min({{Q1}}, {{Q2}}, {{Q3}})-math.max({{Q1}}, {{Q2}}, {{Q3}}), 2)"},{"name":"A3","label":"{{function}} {{Q9}}","function":"math.min({{Q1}}, {{Q2}}, {{Q3}})"}],"uniques":true},"algorithm":{"name":"calculateOperation","template":"Cloze with drag &amp; drop","params":{"keyboard":"NUMERICAL"}}}</v>
      </c>
      <c r="D607" s="184" t="str">
        <f t="shared" si="2"/>
        <v>#REF!</v>
      </c>
    </row>
    <row r="608" ht="15.75" customHeight="1">
      <c r="A608" s="184" t="str">
        <f>Seeds!AB429</f>
        <v>M4-MyM-3c-E-1</v>
      </c>
      <c r="B608" s="184" t="str">
        <f t="shared" si="200"/>
        <v>#REF!</v>
      </c>
      <c r="C608" s="184" t="str">
        <f>Seeds!AA429</f>
        <v>{"id":"M4-MyM-3c-E-1","seed":{"parameters":[{"name":"Q1","label":null,"max":1,"min":100,"step":0.1},{"name":"Q2","label":null,"max":1,"min":100,"step":0.1},{"name":"Q3","label":null,"max":1,"min":100,"step":0.1},{"name":"Q4","label":null,"max":1,"min":100,"step":0.1}],"uniques":true},"scaffolding":[{"id":"step-0","stimulus":"&lt;p&gt;Arraste e ordene as seguintes medidas de capacidade da maior para a menor. Coloque-as de cima para baixo.&lt;/p&gt;","seed":{"calculated":[{"name":"T1","function":"Lemonlib.round({{Q1}}*100, 3)","temp":true},{"name":"T2","function":"Lemonlib.round({{Q2}}/10, 2)","temp":true},{"name":"T3","function":"{{Q4}}*10","temp":true},{"name":"A1","label":"{{T1}} cl","function":"{{Q1}}"},{"name":"A2","label":"{{T2}} dal","function":"{{Q2}}"},{"name":"A3","label":"{{Q3}} l","function":"{{Q3}}"},{"name":"A4","label":"{{T3}} dl","function":"{{Q4}}"}]},"algorithm":{"name":"orderNumbers","params":{"order":"desc"}}},{"id":"step-1","stimulus":"&lt;p&gt;O que pede o enunciado?&lt;/p&gt;","seed":{"calculated":[{"name":"2-A1","label":"Ordenar as medidas de capacidade da maior para a menor."},{"name":"2-A2","label":"Ordenar as medidas de capacidade da menor para a maior.","incorrect":true},{"name":"2-A3","label":"Selecionar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conversões anterior, converta todas as medidas para litros.&lt;/p&gt;","template":"&lt;p style=\"text-align: center\"&gt;{{T1}} cl = {{T1}} : 100 = {{response}} l&lt;/p&gt;&lt;p style=\"text-align: center\"&gt;{{T2}} dal = {{T2}} x 10 = {{response}} l&lt;/p&gt;&lt;p style=\"text-align: center\"&gt;{{T3}} dl = {{T3}} : 10 = {{response}} l&lt;/p&gt;","seed":{"calculated":[{"name":"T1","function":"Lemonlib.round({{Q1}}*100, 3)","temp":true},{"name":"T2","function":"Lemonlib.round({{Q2}}/10, 2)","temp":true},{"name":"T3","function":"{{Q4}}*10","temp":true},{"name":"3-A1","label":"{{Q1}}","function":"{{Q1}}"},{"name":"3-A2","label":"{{Q2}}","function":"{{Q2}}"},{"name":"3-A3","label":"{{Q4}}","function":"{{Q4}}"}]},"algorithm":{"name":"calculateOperation","params":{"method":"equivLiteral","keyboard":"NUMERICAL"}}},{"id":"step-5","stimulus":"&lt;p&gt;Com os resultados anteriores, arraste e ordene as medidas de capacidade da maior para a menor. Coloque-as de cima para baixo.&lt;/p&gt;","seed":{"calculated":[{"name":"T1","function":"Lemonlib.round({{Q1}}*100, 3)","temp":true},{"name":"T2","function":"Lemonlib.round({{Q2}}/10, 2)","temp":true},{"name":"T3","function":"{{Q4}}*10","temp":true},{"name":"A1","label":"{{T1}} cl = {{Q1}} l","function":"{{Q1}}"},{"name":"A2","label":"{{T2}} dal = {{Q2}} l","function":"{{Q2}}"},{"name":"A3","label":"{{Q3}} l","function":"{{Q3}}"},{"name":"A4","label":"{{T3}} dl = {{Q4}} l","function":"{{Q4}}"}]},"algorithm":{"name":"orderNumbers","params":{"order":"desc"}}}]}</v>
      </c>
      <c r="D608" s="184" t="str">
        <f t="shared" si="2"/>
        <v>#REF!</v>
      </c>
    </row>
    <row r="609" ht="15.75" customHeight="1">
      <c r="A609" s="184" t="str">
        <f>Seeds!AB430</f>
        <v>M4-MyM-3c-A-1</v>
      </c>
      <c r="B609" s="184" t="str">
        <f t="shared" si="200"/>
        <v>#REF!</v>
      </c>
      <c r="C609" s="184" t="str">
        <f>Seeds!AA430</f>
        <v>{"id":"M4-MyM-3c-A-1","seed":{"parameters":[{"name":"Q1","label":null,"max":500,"min":1000,"step":1},{"name":"Q2","label":null,"max":500,"min":1000,"step":1}],"uniques":true},"scaffolding":[{"id":"step-0","stimulus":"&lt;p&gt;Dois tambores que coletam água da chuva contêm as seguintes medidas de capacidade. Arraste as medidas para as lacunas correspondentes para completar a seguinte comparação.&lt;/p&gt;","template":"&lt;p style=\"text-align: center\"&gt;{{response}} &gt; {{response}}&lt;/p&gt;","seed":{"calculated":[{"name":"T1","function":"math.max({{Q1}}, {{Q2}})*10","temp":true},{"name":"T2","function":"math.min({{Q1}}, {{Q2}})/10","temp":true},{"name":"A1","label":"{{T1}} dl","function":"math.max({{Q1}}, {{Q2}})*10"},{"name":"A2","label":"{{T2}} dal","function":"math.min({{Q1}}, {{Q2}})/10"}]},"algorithm":{"name":"calculateOperation","template":"Cloze with drag &amp; drop","params":{"keyboard":"NUMERICAL"}}},{"id":"step-1","stimulus":"&lt;p&gt;O que pede o enunciado?&lt;/p&gt;","seed":{"calculated":[{"name":"2-A1","label":"Ordenar as medidas de capacidade da maior para a menor."},{"name":"2-A2","label":"Ordenar as medidas de capacidade da menor para a maior.","incorrect":true},{"name":"2-A2","label":"Determinar a medida de maior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litros.&lt;/p&gt;","template":"&lt;p style=\"text-align: center\"&gt;{{T1}} dl = {{T1}} : 10 = {{response}} l&lt;/p&gt;&lt;p style=\"text-align: center\"&gt;{{T2}} dal = {{T2}} × 10 = {{response}} l&lt;/p&gt;","seed":{"calculated":[{"name":"T1","function":"math.max({{Q1}}, {{Q2}})*10","temp":true},{"name":"T2","function":"math.min({{Q1}}, {{Q2}})/10","temp":true},{"name":"3-A1","label":"math.max({{Q1}}, {{Q2}})","function":"math.max({{Q1}}, {{Q2}})"},{"name":"3-A2","label":"math.min({{Q1}}, {{Q2}})","function":"math.min({{Q1}}, {{Q2}})"}]},"algorithm":{"name":"calculateOperation","params":{"method":"equivLiteral","keyboard":"NUMERICAL"}}},{"id":"step-4","stimulus":"&lt;p&gt;Com os resultados anteriores, arraste as medidas para as lacunas correspondentes para completar a comparação.&lt;/p&gt;","template":"&lt;p style=\"text-align: center\"&gt;{{response}} &gt; {{response}}&lt;/p&gt;","seed":{"calculated":[{"name":"T1","function":"math.max({{Q1}}, {{Q2}})*10","temp":true},{"name":"T2","function":"math.min({{Q1}}, {{Q2}})/10","temp":true},{"name":"T3","function":"math.max({{Q1}}, {{Q2}})","temp":true},{"name":"T4","function":"math.min({{Q1}}, {{Q2}})","temp":true},{"name":"A1","label":"{{T1}} dl = {{T3}} l","function":"math.min({{Q1}}, {{Q2}})"},{"name":"A2","label":"{{T2}} dal = {{T4}} l","function":"math.max({{Q1}}, {{Q2}})*10"}]},"algorithm":{"name":"calculateOperation","template":"Cloze with drag &amp; drop","params":{"keyboard":"NUMERICAL"}}}]}</v>
      </c>
      <c r="D609" s="184" t="str">
        <f t="shared" si="2"/>
        <v>#REF!</v>
      </c>
    </row>
    <row r="610" ht="15.75" customHeight="1">
      <c r="A610" s="184" t="str">
        <f>Seeds!AB431</f>
        <v>M4-MyM-3c-A-2</v>
      </c>
      <c r="B610" s="184" t="str">
        <f t="shared" si="200"/>
        <v>#REF!</v>
      </c>
      <c r="C610" s="184" t="str">
        <f>Seeds!AA431</f>
        <v>{"id":"M4-MyM-3c-A-2","seed":{"parameters":[{"name":"Q1","label":null,"max":100,"min":900,"step":1},{"name":"Q2","label":null,"max":100,"min":900,"step":1}],"uniques":true},"scaffolding":[{"id":"step-0","stimulus":"&lt;p&gt;Patrícia e Sofia prepararam duas limonadas e cada uma usou as seguintes quantidades de suco de limão. Arraste essas medidas para as lacunas correspondentes para completar a seguinte comparação.&lt;/p&gt;","template":"&lt;p style=\"text-align: center\"&gt;{{response}} &lt; {{response}}&lt;/p&gt;","seed":{"calculated":[{"name":"T1","function":"math.min({{Q1}}, {{Q2}})/10","temp":true},{"name":"T2","function":"math.max({{Q1}}, {{Q2}})/100","temp":true},{"name":"A1","label":"{{T1}} cl","function":"math.min({{Q1}}, {{Q2}})/10"},{"name":"A2","label":"{{T2}} dl","function":"math.max({{Q1}}, {{Q2}})/100"}]},"algorithm":{"name":"calculateOperation","template":"Cloze with drag &amp; drop","params":{"keyboard":"NUMERICAL"}}},{"id":"step-1","stimulus":"&lt;p&gt;O que pede o enunciado?&lt;/p&gt;","seed":{"calculated":[{"name":"2-A1","label":"Ordenar as medidas de capacidade da menor para a maior."},{"name":"2-A2","label":"Ordenar as medidas de capacidade da maior para a menor.","incorrect":true},{"name":"2-A2","label":"Determinar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ml&lt;/p&gt;","seed":{"calculated":[{"name":"T1","function":"math.min({{Q1}}, {{Q2}})/10","temp":true},{"name":"T2","function":"math.max({{Q1}}, {{Q2}})/100","temp":true},{"name":"3-A1","label":"math.min({{Q1}}, {{Q2}})","function":"math.min({{Q1}}, {{Q2}})"},{"name":"3-A2","label":"math.max({{Q1}}, {{Q2}})","function":"math.max({{Q1}}, {{Q2}})"}]},"algorithm":{"name":"calculateOperation","params":{"method":"equivLiteral","keyboard":"NUMERICAL"}}},{"id":"step-4","stimulus":"&lt;p&gt;Com os resultados anteriores, arraste cada medida para o espaço correspondente para completar a comparação.&lt;/p&gt;","template":"&lt;p style=\"text-align: center\"&gt;{{response}} &lt; {{response}}&lt;/p&gt;","seed":{"calculated":[{"name":"T1","function":"math.min({{Q1}}, {{Q2}})/10","temp":true},{"name":"T2","function":"math.max({{Q1}}, {{Q2}})/100","temp":true},{"name":"T3","function":"math.min({{Q1}}, {{Q2}})","temp":true},{"name":"T4","function":"math.max({{Q1}}, {{Q2}})","temp":true},{"name":"A1","label":"{{T1}} cl = {{T3}} ml","function":"math.min({{Q1}}, {{Q2}})"},{"name":"A2","label":"{{T2}} dl = {{T4}} ml","function":"math.max({{Q1}}, {{Q2}})*10"}]},"algorithm":{"name":"calculateOperation","template":"Cloze with drag &amp; drop","params":{"keyboard":"NUMERICAL"}}}]}</v>
      </c>
      <c r="D610" s="184" t="str">
        <f t="shared" si="2"/>
        <v>#REF!</v>
      </c>
    </row>
    <row r="611" ht="15.75" customHeight="1">
      <c r="A611" s="184" t="str">
        <f>Seeds!AB432</f>
        <v>M4-MyM-3c-A-3</v>
      </c>
      <c r="B611" s="184" t="str">
        <f t="shared" si="200"/>
        <v>#REF!</v>
      </c>
      <c r="C611" s="184" t="str">
        <f>Seeds!AA432</f>
        <v>{"id":"M4-MyM-3c-A-3","seed":{"parameters":[{"name":"Q1","label":null,"max":100,"min":1200,"step":10},{"name":"Q2","label":null,"max":100,"min":1200,"step":10},{"name":"Q3","label":null,"max":100,"min":1200,"step":10}],"uniques":true},"scaffolding":[{"id":"step-0","stimulus":"&lt;p&gt;Em uma cidade foi organizada uma gincana na qual as crianças precisavam carregar com as mãos um jarro com água retirada de uma fonte da cidade. Arraste e ordene as medidas da maior para a menor para descobrir quem encheu mais o pote. Coloque-as de cima para baixo.&lt;/p&gt;","seed":{"calculated":[{"name":"T1","function":"{{Q1}}/10","temp":true},{"name":"T2","function":"{{Q2}}/100","temp":true},{"name":"A1","label":"{{T1}} cl","function":"{{Q1}}"},{"name":"A2","label":"{{T2}} dl","function":"{{Q2}}"},{"name":"A3","label":"{{Q3}} ml","function":"{{Q3}}"}]},"algorithm":{"name":"orderNumbers","params":{"order":"desc"}}},{"id":"step-1","stimulus":"&lt;p&gt;O que pede o enunciado?&lt;/p&gt;","seed":{"calculated":[{"name":"2-A1","label":"Ordenar as medidas de capacidade da maior para a menor."},{"name":"2-A2","label":"Ordenar as medidas de capacidade da menor para a maior.","incorrect":true},{"name":"3-A3","label":"Determinar a maior medida de capacidade.","incorrect":true}]},"algorithm":{"name":"trueFalse","template":"Multiple choice – standard"}},{"id":"step-2","stimulus":"&lt;p&gt;Para ordenar as diferentes medidas, elas devem estar expressas na mesma unidade. Em qual tabela estão as conversões de unidade corretas?&lt;/p&gt;","seed":{"calculated":[{"name":"2-A1","label":"&lt;div style=\"display:flex; justify-content:center;\"&gt;&lt;img src='https://blueberry-assets.oneclick.es/M4_MyM_3b_1.svg' width=\"450\"&gt;&lt;/div&gt;"},{"name":"2-A2","label":"&lt;div style=\"display:flex; justify-content:center;\"&gt;&lt;img src='https://blueberry-assets.oneclick.es/M4_MyM_3b_2.svg' width=\"450\"&gt;&lt;/div&gt;","incorrect":true},{"name":"2-A3","label":"&lt;div style=\"display:flex; justify-content:center;\"&gt;&lt;img src='https://blueberry-assets.oneclick.es/M4_MyM_3b_3.svg' width=\"450\"&gt;&lt;/div&gt;","incorrect":true}]},"algorithm":{"name":"trueFalse","template":"Multiple choice – standard"}},{"id":"step-3","stimulus":"&lt;p&gt;Com a ajuda da tabela de conversão acima, converta todas as medidas para mililitros.&lt;/p&gt;","template":"&lt;p style=\"text-align: center\"&gt;{{T1}} cl = {{T1}} × 10 = {{response}} ml&lt;/p&gt;&lt;p style=\"text-align: center\"&gt;{{T2}} dl = {{T2}} × 100 = {{response}} ml&lt;/p&gt;&lt;p&gt;{{Q3}} ml&lt;/p&gt;","seed":{"calculated":[{"name":"T1","function":"{{Q1}}/10","temp":true},{"name":"T2","function":"{{Q2}}/100","temp":true},{"name":"3-A1","label":"{{Q1}}","function":"{{Q1}}"},{"name":"3-A2","label":"{{Q2}}","function":"{{Q2}}"}]},"algorithm":{"name":"calculateOperation","params":{"method":"equivLiteral","keyboard":"NUMERICAL"}}},{"id":"step-4","stimulus":"&lt;p&gt;Com os resultados anteriores, arraste e ordene as medidas de capacidade da maior para a menor. Coloque-as de cima para baixo.&lt;/p&gt;","seed":{"calculated":[{"name":"T1","function":"{{Q1}}/100","temp":true},{"name":"T2","function":"{{Q2}}/10","temp":true},{"name":"A1","label":"{{T1}} cl = {{Q1}} ml","function":"{{Q1}}"},{"name":"A2","label":"{{T2}} dl = {{Q2}} ml","function":"{{Q2}}"},{"name":"A3","label":"{{Q3}} ml","function":"{{Q3}}"}]},"algorithm":{"name":"orderNumbers","params":{"order":"desc"}}}]}</v>
      </c>
      <c r="D611" s="184" t="str">
        <f t="shared" si="2"/>
        <v>#REF!</v>
      </c>
    </row>
    <row r="612" ht="15.75" customHeight="1">
      <c r="A612" s="184" t="str">
        <f t="shared" ref="A612:C612" si="201">#REF!</f>
        <v>#REF!</v>
      </c>
      <c r="B612" s="184" t="str">
        <f t="shared" si="201"/>
        <v>#REF!</v>
      </c>
      <c r="C612" s="184" t="str">
        <f t="shared" si="201"/>
        <v>#REF!</v>
      </c>
      <c r="D612" s="184" t="str">
        <f t="shared" si="2"/>
        <v>#REF!</v>
      </c>
    </row>
    <row r="613" ht="15.75" customHeight="1">
      <c r="A613" s="184" t="str">
        <f t="shared" ref="A613:C613" si="202">#REF!</f>
        <v>#REF!</v>
      </c>
      <c r="B613" s="184" t="str">
        <f t="shared" si="202"/>
        <v>#REF!</v>
      </c>
      <c r="C613" s="184" t="str">
        <f t="shared" si="202"/>
        <v>#REF!</v>
      </c>
      <c r="D613" s="184" t="str">
        <f t="shared" si="2"/>
        <v>#REF!</v>
      </c>
    </row>
    <row r="614" ht="15.75" customHeight="1">
      <c r="A614" s="184" t="str">
        <f t="shared" ref="A614:C614" si="203">#REF!</f>
        <v>#REF!</v>
      </c>
      <c r="B614" s="184" t="str">
        <f t="shared" si="203"/>
        <v>#REF!</v>
      </c>
      <c r="C614" s="184" t="str">
        <f t="shared" si="203"/>
        <v>#REF!</v>
      </c>
      <c r="D614" s="184" t="str">
        <f t="shared" si="2"/>
        <v>#REF!</v>
      </c>
    </row>
    <row r="615" ht="15.75" customHeight="1">
      <c r="A615" s="184" t="str">
        <f t="shared" ref="A615:C615" si="204">#REF!</f>
        <v>#REF!</v>
      </c>
      <c r="B615" s="184" t="str">
        <f t="shared" si="204"/>
        <v>#REF!</v>
      </c>
      <c r="C615" s="184" t="str">
        <f t="shared" si="204"/>
        <v>#REF!</v>
      </c>
      <c r="D615" s="184" t="str">
        <f t="shared" si="2"/>
        <v>#REF!</v>
      </c>
    </row>
    <row r="616" ht="15.75" customHeight="1">
      <c r="A616" s="184" t="str">
        <f t="shared" ref="A616:C616" si="205">#REF!</f>
        <v>#REF!</v>
      </c>
      <c r="B616" s="184" t="str">
        <f t="shared" si="205"/>
        <v>#REF!</v>
      </c>
      <c r="C616" s="184" t="str">
        <f t="shared" si="205"/>
        <v>#REF!</v>
      </c>
      <c r="D616" s="184" t="str">
        <f t="shared" si="2"/>
        <v>#REF!</v>
      </c>
    </row>
    <row r="617" ht="15.75" customHeight="1">
      <c r="A617" s="184" t="str">
        <f t="shared" ref="A617:C617" si="206">#REF!</f>
        <v>#REF!</v>
      </c>
      <c r="B617" s="184" t="str">
        <f t="shared" si="206"/>
        <v>#REF!</v>
      </c>
      <c r="C617" s="184" t="str">
        <f t="shared" si="206"/>
        <v>#REF!</v>
      </c>
      <c r="D617" s="184" t="str">
        <f t="shared" si="2"/>
        <v>#REF!</v>
      </c>
    </row>
    <row r="618" ht="15.75" customHeight="1">
      <c r="A618" s="184" t="str">
        <f t="shared" ref="A618:C618" si="207">#REF!</f>
        <v>#REF!</v>
      </c>
      <c r="B618" s="184" t="str">
        <f t="shared" si="207"/>
        <v>#REF!</v>
      </c>
      <c r="C618" s="184" t="str">
        <f t="shared" si="207"/>
        <v>#REF!</v>
      </c>
      <c r="D618" s="184" t="str">
        <f t="shared" si="2"/>
        <v>#REF!</v>
      </c>
    </row>
    <row r="619" ht="15.75" customHeight="1">
      <c r="A619" s="184" t="str">
        <f t="shared" ref="A619:C619" si="208">#REF!</f>
        <v>#REF!</v>
      </c>
      <c r="B619" s="184" t="str">
        <f t="shared" si="208"/>
        <v>#REF!</v>
      </c>
      <c r="C619" s="184" t="str">
        <f t="shared" si="208"/>
        <v>#REF!</v>
      </c>
      <c r="D619" s="184" t="str">
        <f t="shared" si="2"/>
        <v>#REF!</v>
      </c>
    </row>
    <row r="620" ht="15.75" customHeight="1">
      <c r="A620" s="184" t="str">
        <f t="shared" ref="A620:C620" si="209">#REF!</f>
        <v>#REF!</v>
      </c>
      <c r="B620" s="184" t="str">
        <f t="shared" si="209"/>
        <v>#REF!</v>
      </c>
      <c r="C620" s="184" t="str">
        <f t="shared" si="209"/>
        <v>#REF!</v>
      </c>
      <c r="D620" s="184" t="str">
        <f t="shared" si="2"/>
        <v>#REF!</v>
      </c>
    </row>
    <row r="621" ht="15.75" customHeight="1">
      <c r="A621" s="184" t="str">
        <f t="shared" ref="A621:C621" si="210">#REF!</f>
        <v>#REF!</v>
      </c>
      <c r="B621" s="184" t="str">
        <f t="shared" si="210"/>
        <v>#REF!</v>
      </c>
      <c r="C621" s="184" t="str">
        <f t="shared" si="210"/>
        <v>#REF!</v>
      </c>
      <c r="D621" s="184" t="str">
        <f t="shared" si="2"/>
        <v>#REF!</v>
      </c>
    </row>
    <row r="622" ht="15.75" customHeight="1">
      <c r="A622" s="184" t="str">
        <f t="shared" ref="A622:C622" si="211">#REF!</f>
        <v>#REF!</v>
      </c>
      <c r="B622" s="184" t="str">
        <f t="shared" si="211"/>
        <v>#REF!</v>
      </c>
      <c r="C622" s="184" t="str">
        <f t="shared" si="211"/>
        <v>#REF!</v>
      </c>
      <c r="D622" s="184" t="str">
        <f t="shared" si="2"/>
        <v>#REF!</v>
      </c>
    </row>
    <row r="623" ht="15.75" customHeight="1">
      <c r="A623" s="184" t="str">
        <f t="shared" ref="A623:C623" si="212">#REF!</f>
        <v>#REF!</v>
      </c>
      <c r="B623" s="184" t="str">
        <f t="shared" si="212"/>
        <v>#REF!</v>
      </c>
      <c r="C623" s="184" t="str">
        <f t="shared" si="212"/>
        <v>#REF!</v>
      </c>
      <c r="D623" s="184" t="str">
        <f t="shared" si="2"/>
        <v>#REF!</v>
      </c>
    </row>
    <row r="624" ht="15.75" customHeight="1">
      <c r="A624" s="184" t="str">
        <f t="shared" ref="A624:C624" si="213">#REF!</f>
        <v>#REF!</v>
      </c>
      <c r="B624" s="184" t="str">
        <f t="shared" si="213"/>
        <v>#REF!</v>
      </c>
      <c r="C624" s="184" t="str">
        <f t="shared" si="213"/>
        <v>#REF!</v>
      </c>
      <c r="D624" s="184" t="str">
        <f t="shared" si="2"/>
        <v>#REF!</v>
      </c>
    </row>
    <row r="625" ht="15.75" customHeight="1">
      <c r="A625" s="184" t="str">
        <f t="shared" ref="A625:C625" si="214">#REF!</f>
        <v>#REF!</v>
      </c>
      <c r="B625" s="184" t="str">
        <f t="shared" si="214"/>
        <v>#REF!</v>
      </c>
      <c r="C625" s="184" t="str">
        <f t="shared" si="214"/>
        <v>#REF!</v>
      </c>
      <c r="D625" s="184" t="str">
        <f t="shared" si="2"/>
        <v>#REF!</v>
      </c>
    </row>
    <row r="626" ht="15.75" customHeight="1">
      <c r="A626" s="184" t="str">
        <f t="shared" ref="A626:C626" si="215">#REF!</f>
        <v>#REF!</v>
      </c>
      <c r="B626" s="184" t="str">
        <f t="shared" si="215"/>
        <v>#REF!</v>
      </c>
      <c r="C626" s="184" t="str">
        <f t="shared" si="215"/>
        <v>#REF!</v>
      </c>
      <c r="D626" s="184" t="str">
        <f t="shared" si="2"/>
        <v>#REF!</v>
      </c>
    </row>
    <row r="627" ht="15.75" customHeight="1">
      <c r="A627" s="184" t="str">
        <f t="shared" ref="A627:C627" si="216">#REF!</f>
        <v>#REF!</v>
      </c>
      <c r="B627" s="184" t="str">
        <f t="shared" si="216"/>
        <v>#REF!</v>
      </c>
      <c r="C627" s="184" t="str">
        <f t="shared" si="216"/>
        <v>#REF!</v>
      </c>
      <c r="D627" s="184" t="str">
        <f t="shared" si="2"/>
        <v>#REF!</v>
      </c>
    </row>
    <row r="628" ht="15.75" customHeight="1">
      <c r="A628" s="184" t="str">
        <f t="shared" ref="A628:C628" si="217">#REF!</f>
        <v>#REF!</v>
      </c>
      <c r="B628" s="184" t="str">
        <f t="shared" si="217"/>
        <v>#REF!</v>
      </c>
      <c r="C628" s="184" t="str">
        <f t="shared" si="217"/>
        <v>#REF!</v>
      </c>
      <c r="D628" s="184" t="str">
        <f t="shared" si="2"/>
        <v>#REF!</v>
      </c>
    </row>
    <row r="629" ht="15.75" customHeight="1">
      <c r="A629" s="184" t="str">
        <f t="shared" ref="A629:C629" si="218">#REF!</f>
        <v>#REF!</v>
      </c>
      <c r="B629" s="184" t="str">
        <f t="shared" si="218"/>
        <v>#REF!</v>
      </c>
      <c r="C629" s="184" t="str">
        <f t="shared" si="218"/>
        <v>#REF!</v>
      </c>
      <c r="D629" s="184" t="str">
        <f t="shared" si="2"/>
        <v>#REF!</v>
      </c>
    </row>
    <row r="630" ht="15.75" customHeight="1">
      <c r="A630" s="184" t="str">
        <f t="shared" ref="A630:C630" si="219">#REF!</f>
        <v>#REF!</v>
      </c>
      <c r="B630" s="184" t="str">
        <f t="shared" si="219"/>
        <v>#REF!</v>
      </c>
      <c r="C630" s="184" t="str">
        <f t="shared" si="219"/>
        <v>#REF!</v>
      </c>
      <c r="D630" s="184" t="str">
        <f t="shared" si="2"/>
        <v>#REF!</v>
      </c>
    </row>
    <row r="631" ht="15.75" customHeight="1">
      <c r="A631" s="184" t="str">
        <f t="shared" ref="A631:C631" si="220">#REF!</f>
        <v>#REF!</v>
      </c>
      <c r="B631" s="184" t="str">
        <f t="shared" si="220"/>
        <v>#REF!</v>
      </c>
      <c r="C631" s="184" t="str">
        <f t="shared" si="220"/>
        <v>#REF!</v>
      </c>
      <c r="D631" s="184" t="str">
        <f t="shared" si="2"/>
        <v>#REF!</v>
      </c>
    </row>
    <row r="632" ht="15.75" customHeight="1">
      <c r="A632" s="184" t="str">
        <f t="shared" ref="A632:C632" si="221">#REF!</f>
        <v>#REF!</v>
      </c>
      <c r="B632" s="184" t="str">
        <f t="shared" si="221"/>
        <v>#REF!</v>
      </c>
      <c r="C632" s="184" t="str">
        <f t="shared" si="221"/>
        <v>#REF!</v>
      </c>
      <c r="D632" s="184" t="str">
        <f t="shared" si="2"/>
        <v>#REF!</v>
      </c>
    </row>
    <row r="633" ht="15.75" customHeight="1">
      <c r="A633" s="184" t="str">
        <f t="shared" ref="A633:C633" si="222">#REF!</f>
        <v>#REF!</v>
      </c>
      <c r="B633" s="184" t="str">
        <f t="shared" si="222"/>
        <v>#REF!</v>
      </c>
      <c r="C633" s="184" t="str">
        <f t="shared" si="222"/>
        <v>#REF!</v>
      </c>
      <c r="D633" s="184" t="str">
        <f t="shared" si="2"/>
        <v>#REF!</v>
      </c>
    </row>
    <row r="634" ht="15.75" customHeight="1">
      <c r="A634" s="184" t="str">
        <f t="shared" ref="A634:C634" si="223">#REF!</f>
        <v>#REF!</v>
      </c>
      <c r="B634" s="184" t="str">
        <f t="shared" si="223"/>
        <v>#REF!</v>
      </c>
      <c r="C634" s="184" t="str">
        <f t="shared" si="223"/>
        <v>#REF!</v>
      </c>
      <c r="D634" s="184" t="str">
        <f t="shared" si="2"/>
        <v>#REF!</v>
      </c>
    </row>
    <row r="635" ht="15.75" customHeight="1">
      <c r="A635" s="184" t="str">
        <f t="shared" ref="A635:C635" si="224">#REF!</f>
        <v>#REF!</v>
      </c>
      <c r="B635" s="184" t="str">
        <f t="shared" si="224"/>
        <v>#REF!</v>
      </c>
      <c r="C635" s="184" t="str">
        <f t="shared" si="224"/>
        <v>#REF!</v>
      </c>
      <c r="D635" s="184" t="str">
        <f t="shared" si="2"/>
        <v>#REF!</v>
      </c>
    </row>
    <row r="636" ht="15.75" customHeight="1">
      <c r="A636" s="184" t="str">
        <f t="shared" ref="A636:C636" si="225">#REF!</f>
        <v>#REF!</v>
      </c>
      <c r="B636" s="184" t="str">
        <f t="shared" si="225"/>
        <v>#REF!</v>
      </c>
      <c r="C636" s="184" t="str">
        <f t="shared" si="225"/>
        <v>#REF!</v>
      </c>
      <c r="D636" s="184" t="str">
        <f t="shared" si="2"/>
        <v>#REF!</v>
      </c>
    </row>
    <row r="637" ht="15.75" customHeight="1">
      <c r="A637" s="184" t="str">
        <f t="shared" ref="A637:C637" si="226">#REF!</f>
        <v>#REF!</v>
      </c>
      <c r="B637" s="184" t="str">
        <f t="shared" si="226"/>
        <v>#REF!</v>
      </c>
      <c r="C637" s="184" t="str">
        <f t="shared" si="226"/>
        <v>#REF!</v>
      </c>
      <c r="D637" s="184" t="str">
        <f t="shared" si="2"/>
        <v>#REF!</v>
      </c>
    </row>
    <row r="638" ht="15.75" customHeight="1">
      <c r="A638" s="184" t="str">
        <f t="shared" ref="A638:C638" si="227">#REF!</f>
        <v>#REF!</v>
      </c>
      <c r="B638" s="184" t="str">
        <f t="shared" si="227"/>
        <v>#REF!</v>
      </c>
      <c r="C638" s="184" t="str">
        <f t="shared" si="227"/>
        <v>#REF!</v>
      </c>
      <c r="D638" s="184" t="str">
        <f t="shared" si="2"/>
        <v>#REF!</v>
      </c>
    </row>
    <row r="639" ht="15.75" customHeight="1">
      <c r="A639" s="184" t="str">
        <f t="shared" ref="A639:C639" si="228">#REF!</f>
        <v>#REF!</v>
      </c>
      <c r="B639" s="184" t="str">
        <f t="shared" si="228"/>
        <v>#REF!</v>
      </c>
      <c r="C639" s="184" t="str">
        <f t="shared" si="228"/>
        <v>#REF!</v>
      </c>
      <c r="D639" s="184" t="str">
        <f t="shared" si="2"/>
        <v>#REF!</v>
      </c>
    </row>
    <row r="640" ht="15.75" customHeight="1">
      <c r="A640" s="184" t="str">
        <f>Seeds!AB433</f>
        <v>M4-MyM-4a-I-1</v>
      </c>
      <c r="B640" s="184" t="str">
        <f t="shared" ref="B640:B653" si="229">#REF!</f>
        <v>#REF!</v>
      </c>
      <c r="C640" s="184" t="str">
        <f>Seeds!AA433</f>
        <v>{"id":"M4-MyM-4a-I-1","stimulus":"&lt;p&gt;Escolha o resultado desta subtração.&lt;/p&gt;&lt;p style=\"text-align: center\"&gt;{{T1}} {{Q3}} − {{Q2}} {{Q3}} = ...&lt;/p&gt;","hint":"&lt;p&gt;Como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T1}}&lt;/span&gt;&lt;/div&gt;&lt;/div&gt;&lt;/div&gt;","seed":{"parameters":[{"name":"Q1","label":null,"min":100,"max":5000,"step":1},{"name":"Q2","label":null,"min":100,"max":5000,"step":1},{"name":"Q3","label":null,"list":["km","hm","dam","m","dm","cm","mm","kg","hg","dag","g","dg","cg","mg","kl","hl","dal","l","dl","cl","ml"]},{"name":"Q4","label":null,"min":1,"max":90,"step":10},{"name":"Q5","label":null,"min":1,"max":90,"step":10},{"name":"Q6","label":null,"min":1,"max":10,"step":1},{"name":"Q7","label":null,"min":1,"max":10,"step":1}],"calculated":[{"name":"T1","label":"{{function}}","function":"{{Q1}}+{{Q2}}","temp":true},{"name":"T2","label":"{{function}}","function":"{{Q1}}","temp":true},{"name":"T3","label":"{{function}}","function":"{{Q1}}+{{Q4}}","temp":true},{"name":"T4","label":"{{function}}","function":"{{Q1}}-{{Q5}}","temp":true},{"name":"T5","label":"{{function}}","function":"{{Q1}}+{{Q6}}","temp":true},{"name":"T6","label":"{{function}}","function":"{{Q1}}-{{Q7}}","temp":true},{"name":"A1","label":"{{T2}} {{Q3}}"},{"name":"A2","label":"{{T3}} {{Q3}}","incorrect":true},{"name":"A3","label":"{{T4}} {{Q3}}","incorrect":true},{"name":"A4","label":"{{T5}} {{Q3}}","incorrect":true},{"name":"A5","label":"{{T6}} {{Q3}}","incorrect":true}],"uniques":true},"algorithm":{"name":"trueFalse","template":"Multiple choice – standard","params":{"countCorrect":1,"countIncorrect":2,"showCheckIcon":false,
            "columns": 3
        }
    }
}</v>
      </c>
      <c r="D640" s="184" t="str">
        <f t="shared" si="2"/>
        <v>#REF!</v>
      </c>
    </row>
    <row r="641" ht="15.75" customHeight="1">
      <c r="A641" s="184" t="str">
        <f>Seeds!AB434</f>
        <v>M4-MyM-4a-I-2</v>
      </c>
      <c r="B641" s="184" t="str">
        <f t="shared" si="229"/>
        <v>#REF!</v>
      </c>
      <c r="C641" s="184" t="str">
        <f>Seeds!AA434</f>
        <v>{"id":"M4-MyM-4a-I-2","stimulus":"&lt;p&gt;Escolha o resultado desta adição.&lt;/p&gt;&lt;p style=\"text-align: center\"&gt;{{Q1}} {{Q3}} + {{Q2}} {{Q3}} = ...&lt;/p&gt;","hint":"&lt;p&gt;Como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35%;\"&gt;{{Q2}}&lt;/span&gt;&lt;span class=\"lemo-graphie-label\" style=\"position: absolute; right: 15%; top: 8%;\"&gt;{{Q1}}&lt;/span&gt;&lt;/div&gt;&lt;/div&gt;&lt;/div&gt;","seed":{"parameters":[{"name":"Q1","label":null,"min":100,"max":9999,"step":1},{"name":"Q2","label":null,"min":100,"max":9999,"step":1},{"name":"Q3","label":null,"list":["km","hm","dam","m","dm","cm","mm","kg","hg","dag","g","dg","cg","mg","kl","hl","dal","l","dl","cl","ml"]},{"name":"Q4","label":null,"min":1,"max":90,"step":10},{"name":"Q5","label":null,"min":1,"max":90,"step":10},{"name":"Q6","label":null,"min":1,"max":10,"step":1},{"name":"Q7","label":null,"min":1,"max":10,"step":1}],"calculated":[{"name":"T2","label":"{{function}}","function":"{{Q1}}+{{Q2}}","temp":true},{"name":"T3","label":"{{function}}","function":"{{Q1}}+{{Q2}}+{{Q4}}","temp":true},{"name":"T4","label":"{{function}}","function":"{{Q1}}+{{Q2}}-{{Q5}}","temp":true},{"name":"T5","label":"{{function}}","function":"{{Q1}}+{{Q2}}+{{Q6}}","temp":true},{"name":"T6","label":"{{function}}","function":"{{Q1}}+{{Q2}}-{{Q7}}","temp":true},{"name":"A1","label":"{{T2}} {{Q3}}"},{"name":"A2","label":"{{T3}} {{Q3}}","incorrect":true},{"name":"A3","label":"{{T4}} {{Q3}}","incorrect":true},{"name":"A4","label":"{{T5}} {{Q3}}","incorrect":true},{"name":"A5","label":"{{T6}} {{Q3}}","incorrect":true}],"uniques":true},"algorithm":{"name":"trueFalse","template":"Multiple choice – standard","params":{"countCorrect":1,"countIncorrect":2,"showCheckIcon":false,
            "columns": 3
        }
    }
}</v>
      </c>
      <c r="D641" s="184" t="str">
        <f t="shared" si="2"/>
        <v>#REF!</v>
      </c>
    </row>
    <row r="642" ht="15.75" customHeight="1">
      <c r="A642" s="184" t="str">
        <f>Seeds!AB435</f>
        <v>M4-MyM-4a-E-1</v>
      </c>
      <c r="B642" s="184" t="str">
        <f t="shared" si="229"/>
        <v>#REF!</v>
      </c>
      <c r="C642" s="184" t="str">
        <f>Seeds!AA435</f>
        <v>{"id":"M4-MyM-4a-E-1","stimulus":"&lt;p&gt;Calcule a seguinte subtração.&lt;/p&gt;","template":"&lt;p style=\"text-align: center\"&gt;{{T1}} {{Q11}} − {{Q2}} {{Q11}} = {{response}} {{Q11}}&lt;/p&gt;","hint":"&lt;p&gt;Como as unidades são as mesmas, basta subtrair os números naturais.&lt;/p&gt;","feedback":"&lt;p&gt;Como as unidades são as mesmas, basta subtrair os números naturais.&lt;/p&gt;&lt;div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T1}}&lt;/span&gt;&lt;/div&gt;&lt;/div&gt;&lt;/div&gt;","seed":{"parameters":[{"name":"Q1","label":null,"min":100,"max":5000,"step":1},{"name":"Q2","label":null,"min":100,"max":5000,"step":1},{"name":"Q11","label":null,"list":["km","hm","dam","m","dm","cm","mm","kg","hg","dag","g","dg","cg","mg","kl","hl","dal","l","dl","cl","ml"]}],"calculated":[{"name":"T1","label":"{{function}}","function":"{{Q1}}+{{Q2}}","temp":true},{"name":"A1","label":"{{function}}","function":"{{Q1}}"}],"uniques":true},"algorithm":{"name":"calculateOperation","params":{"method":"equivLiteral","keyboard":"NUMERICAL"}}}</v>
      </c>
      <c r="D642" s="184" t="str">
        <f t="shared" si="2"/>
        <v>#REF!</v>
      </c>
    </row>
    <row r="643" ht="15.75" customHeight="1">
      <c r="A643" s="184" t="str">
        <f>Seeds!AB436</f>
        <v>M4-MyM-4a-E-2</v>
      </c>
      <c r="B643" s="184" t="str">
        <f t="shared" si="229"/>
        <v>#REF!</v>
      </c>
      <c r="C643" s="184" t="str">
        <f>Seeds!AA436</f>
        <v>{"id":"M4-MyM-4a-E-2","stimulus":"&lt;p&gt;Calcule a seguinte adição.&lt;/p&gt;","template":"&lt;p style=\"text-align: center\"&gt;{{Q1}} {{Q11}} + {{Q2}} {{Q11}} = {{response}} {{Q11}}&lt;/p&gt;","hint":"&lt;p&gt;Como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9999,"step":1},{"name":"Q2","label":null,"min":100,"max":9999,"step":1},{"name":"Q11","label":null,"list":["km","hm","dam","m","dm","cm","mm","kg","hg","dag","g","dg","cg","mg","kl","hl","dal","l","dl","cl","ml"]}],"calculated":[{"name":"A1","label":"{{function}}","function":"{{Q1}}+{{Q2}}"}],"uniques":true},"algorithm":{"name":"calculateOperation","params":{"method":"equivLiteral","keyboard":"NUMERICAL"}}}</v>
      </c>
      <c r="D643" s="184" t="str">
        <f t="shared" si="2"/>
        <v>#REF!</v>
      </c>
    </row>
    <row r="644" ht="15.75" customHeight="1">
      <c r="A644" s="184" t="str">
        <f>Seeds!AB437</f>
        <v>M4-MyM-4a-A-1</v>
      </c>
      <c r="B644" s="184" t="str">
        <f t="shared" si="229"/>
        <v>#REF!</v>
      </c>
      <c r="C644" s="184" t="str">
        <f>Seeds!AA437</f>
        <v>{"id":"M4-MyM-4a-A-1","stimulus":"&lt;p&gt;Daniel e seu pai compraram {{Q1}} g de maçãs e {{Q2}} g de pêssegos. Qual é a medida de massa total dessa compra?&lt;/p&gt;","template":"&lt;p&gt;A massa total da compra mede {{response}} g.&lt;/p&gt;","hint":"&lt;p&gt;Como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max":5000,"step":10},{"name":"Q2","label":null,"min":100,"max":5000,"step":10}],"calculated":[{"name":"A1","label":"{{function}}","function":"{{Q1}}+{{Q2}}"}],"uniques":true},"algorithm":{"name":"calculateOperation","params":{"method":"equivLiteral","keyboard":"NUMERICAL"}}}</v>
      </c>
      <c r="D644" s="184" t="str">
        <f t="shared" si="2"/>
        <v>#REF!</v>
      </c>
    </row>
    <row r="645" ht="15.75" customHeight="1">
      <c r="A645" s="184" t="str">
        <f>Seeds!AB438</f>
        <v>M4-MyM-4a-A-2</v>
      </c>
      <c r="B645" s="184" t="str">
        <f t="shared" si="229"/>
        <v>#REF!</v>
      </c>
      <c r="C645" s="184" t="str">
        <f>Seeds!AA438</f>
        <v>{"id":"M4-MyM-4a-A-2","stimulus":"&lt;p&gt;Pietra pedalou {{Q1}} m de manhã e {{Q2}} m à tarde. Quantos metros ela pedalou no total?&lt;/p&gt;","template":"&lt;p&gt;Pietra pedalou {{response}} m.&lt;/p&gt;","hint":"&lt;p&gt;Como as unidades são as mesmas, basta somar os números naturais.&lt;/p&gt;","feedback":"&lt;p&gt;Como as unidades são as mesmas, basta somar os números naturais.&lt;/p&gt;&lt;div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seed":{"parameters":[{"name":"Q1","label":null,"min":1000,"max":5000,"step":1},{"name":"Q2","label":null,"min":1000,"max":5000,"step":1}],"calculated":[{"name":"A1","label":"{{function}}","function":"{{Q1}}+{{Q2}}"}],"uniques":true},"algorithm":{"name":"calculateOperation","params":{"method":"equivLiteral","keyboard":"NUMERICAL"}}}</v>
      </c>
      <c r="D645" s="184" t="str">
        <f t="shared" si="2"/>
        <v>#REF!</v>
      </c>
    </row>
    <row r="646" ht="15.75" customHeight="1">
      <c r="A646" s="184" t="str">
        <f>Seeds!AB439</f>
        <v>M4-MyM-4a-A-3</v>
      </c>
      <c r="B646" s="184" t="str">
        <f t="shared" si="229"/>
        <v>#REF!</v>
      </c>
      <c r="C646" s="184" t="str">
        <f>Seeds!AA439</f>
        <v>{"id":"M4-MyM-4a-A-3","stimulus":"&lt;p&gt;Uma piscina estava com {{T1}} l de água, mas teve {{Q2}} l esvaziados. Quantos litros a piscina tem agora?&lt;/p&gt;","template":"&lt;p&gt;A piscina tem {{response}} l.&lt;/p&gt;","hint":"&lt;p&gt;Como as unidades são as mesmas, basta subtrair os números naturais.&lt;/p&gt;","feedback":"&lt;p&gt;Como as unidades são as mesmas, basta subtrair os números naturais.&lt;/p&gt;&lt;div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35%;\"&gt;{{Q2}}&lt;/span&gt;&lt;span class=\"lemo-graphie-label\" style=\"position: absolute; right: 20%; top: 8%;\"&gt;{{T1}}&lt;/span&gt;&lt;/div&gt;&lt;/div&gt;&lt;/div&gt;","seed":{"parameters":[{"name":"Q1","label":null,"min":10000,"max":25000,"step":1},{"name":"Q2","label":null,"min":10000,"max":25000,"step":1}],"calculated":[{"name":"T1","label":"{{function}}","function":"{{Q1}}+{{Q2}}","temp":true},{"name":"A1","label":"{{function}}","function":"{{Q1}}"}],"uniques":true},"algorithm":{"name":"calculateOperation","params":{"method":"equivLiteral","keyboard":"NUMERICAL"}}}</v>
      </c>
      <c r="D646" s="184" t="str">
        <f t="shared" si="2"/>
        <v>#REF!</v>
      </c>
    </row>
    <row r="647" ht="15.75" customHeight="1">
      <c r="A647" s="184" t="str">
        <f>Seeds!AB440</f>
        <v>M4-MyM-4b-I-1</v>
      </c>
      <c r="B647" s="184" t="str">
        <f t="shared" si="229"/>
        <v>#REF!</v>
      </c>
      <c r="C647" s="184" t="str">
        <f>Seeds!AA440</f>
        <v>{"id":"M4-MyM-4b-I-1","stimulus":"&lt;p&gt;Arraste o resultado correto desta multiplicação.&lt;/p&gt;","template":"&lt;p style=\"text-align: center\"&gt;{{Q1}} {{Q5}} × {{Q2}} = {{response}}&lt;/p&gt;","hint":"&lt;p&gt;Para multiplicar as unidades de medida, basta operar com os números naturais.&lt;/p&gt;","feedback":"&lt;p&gt;Para multiplicar as unidades de medida, basta operar com os números naturais.&lt;/p&gt;","seed":{"parameters":[{"name":"Q1","label":null,"min":100,"max":999,"step":1},{"name":"Q2","label":null,"min":2,"max":9,"step":1},{"name":"Q3","label":null,"min":2,"max":9,"step":1},{"name":"Q4","label":null,"min":2,"max":9,"step":1},{"name":"Q5","list":["km","hm","dam","m","dm","cm","mm","kg","hg","dag","g","dg","cg","mg","kl","hl","dal","l","dl","cl","ml"]}],"calculated":[{"name":"T1","function":"{{Q1}}*{{Q2}}","temp":true},{"name":"T2","function":"{{Q1}}*{{Q3}}","temp":true},{"name":"T3","function":"{{Q1}}*{{Q4}}","temp":true},{"name":"A1","label":"{{T1}} {{Q5}}"},{"name":"A2","label":"{{T2}} {{Q5}}","incorrect":true},{"name":"A3","label":"{{T3}} {{Q5}}","incorrect":true}],"uniques":true},"algorithm":{"name":"calculateOperation","template":"Cloze with drag &amp; drop","params":{"keyboard":"INTERMEDIATE"}}}</v>
      </c>
      <c r="D647" s="184" t="str">
        <f t="shared" si="2"/>
        <v>#REF!</v>
      </c>
    </row>
    <row r="648" ht="15.75" customHeight="1">
      <c r="A648" s="184" t="str">
        <f>Seeds!AB441</f>
        <v>M4-MyM-4b-I-2</v>
      </c>
      <c r="B648" s="184" t="str">
        <f t="shared" si="229"/>
        <v>#REF!</v>
      </c>
      <c r="C648" s="184" t="str">
        <f>Seeds!AA441</f>
        <v>{"id":"M4-MyM-4b-I-2","stimulus":"&lt;p&gt;Arraste o resultado correto desta divisão.&lt;/p&gt;","template":"&lt;p style=\"text-align: center\"&gt;{{T1}} {{Q5}} : {{Q1}} = {{response}}&lt;/p&gt;","hint":"&lt;p&gt;Para dividir as unidades de medida, basta operar com os números naturais.&lt;/p&gt;","feedback":"&lt;p&gt;Para dividir as unidades de medida, basta operar com os números naturais.&lt;/p&gt;","seed":{"parameters":[{"name":"Q1","label":null,"min":2,"max":9,"step":1},{"name":"Q2","label":null,"min":100,"max":999,"step":1},{"name":"Q3","label":null,"min":100,"max":999,"step":1},{"name":"Q4","label":null,"min":100,"max":999,"step":1},{"name":"Q5","list":["km","hm","dam","m","dm","cm","mm","kg","hg","dag","g","dg","cg","mg","kl","hl","dal","l","dl","cl","ml"]}],"calculated":[{"name":"T1","function":"{{Q1}}*{{Q2}}","temp":true},{"name":"A1","label":"{{Q2}} {{Q5}}"},{"name":"A2","label":"{{Q3}} {{Q5}}","incorrect":true},{"name":"A3","label":"{{Q4}} {{Q5}}","incorrect":true}],"uniques":true},"algorithm":{"name":"calculateOperation","template":"Cloze with drag &amp; drop","params":{"keyboard":"INTERMEDIATE"}}}</v>
      </c>
      <c r="D648" s="184" t="str">
        <f t="shared" si="2"/>
        <v>#REF!</v>
      </c>
    </row>
    <row r="649" ht="15.75" customHeight="1">
      <c r="A649" s="184" t="str">
        <f>Seeds!AB442</f>
        <v>M4-MyM-4b-E-1</v>
      </c>
      <c r="B649" s="184" t="str">
        <f t="shared" si="229"/>
        <v>#REF!</v>
      </c>
      <c r="C649" s="184" t="str">
        <f>Seeds!AA442</f>
        <v>{"id":"M4-MyM-4b-E-1","stimulus":"&lt;p&gt;Calcule esta multiplicação.&lt;/p&gt;","template":"&lt;p style=\"text-align: center\"&gt;{{Q1}} {{Q3}} × {{Q2}} = {{response}} {{Q3}}&lt;/p&gt;","hint":"&lt;p&gt;Para multiplicar as unidades de medida, basta operar com os números naturais.&lt;/p&gt;","feedback":"&lt;p&gt;Para multiplicar as unidades de medida, basta operar com os números naturais.&lt;/p&gt;","seed":{"parameters":[{"name":"Q1","label":null,"min":100,"max":999,"step":1},{"name":"Q2","label":null,"min":2,"max":9,"step":1},{"name":"Q3","list":["km","hm","dam","m","dm","cm","mm","kg","hg","dag","g","dg","cg","mg","kl","hl","dal","l","dl","cl","ml"]}],"calculated":[{"name":"A1","function":"{{Q1}}*{{Q2}}"}],"uniques":true},"algorithm":{"name":"calculateOperation","params":{"method":"equivLiteral","keyboard":"NUMERICAL"}}}</v>
      </c>
      <c r="D649" s="184" t="str">
        <f t="shared" si="2"/>
        <v>#REF!</v>
      </c>
    </row>
    <row r="650" ht="15.75" customHeight="1">
      <c r="A650" s="184" t="str">
        <f>Seeds!AB443</f>
        <v>M4-MyM-4b-E-2</v>
      </c>
      <c r="B650" s="184" t="str">
        <f t="shared" si="229"/>
        <v>#REF!</v>
      </c>
      <c r="C650" s="184" t="str">
        <f>Seeds!AA443</f>
        <v>{"id":"M4-MyM-4b-E-2","stimulus":"&lt;p&gt;Calcule esta divisão.&lt;/p&gt;","template":"&lt;p style=\"text-align: center\"&gt;{{T1}} {{Q3}} : {{Q1}} = {{response}} {{Q3}}&lt;/p&gt;","hint":"&lt;p&gt;Para dividir as unidades de medida, basta operar com os números naturais.&lt;/p&gt;","feedback":"&lt;p&gt;Para dividir as unidades de medida, basta operar com os números naturais.&lt;/p&gt;","seed":{"parameters":[{"name":"Q1","label":null,"min":2,"max":9,"step":1},{"name":"Q2","label":null,"min":100,"max":999,"step":1},{"name":"Q3","list":["km","hm","dam","m","dm","cm","mm","kg","hg","dag","g","dg","cg","mg","kl","hl","dal","l","dl","cl","ml"]}],"calculated":[{"name":"T1","function":"{{Q1}}*{{Q2}}","temp":true},{"name":"A1","function":"{{Q2}}"}],"uniques":true},"algorithm":{"name":"calculateOperation","params":{"method":"equivLiteral","keyboard":"NUMERICAL"}}}</v>
      </c>
      <c r="D650" s="184" t="str">
        <f t="shared" si="2"/>
        <v>#REF!</v>
      </c>
    </row>
    <row r="651" ht="15.75" customHeight="1">
      <c r="A651" s="184" t="str">
        <f>Seeds!AB444</f>
        <v>M4-MyM-4b-A-1</v>
      </c>
      <c r="B651" s="184" t="str">
        <f t="shared" si="229"/>
        <v>#REF!</v>
      </c>
      <c r="C651" s="184" t="str">
        <f>Seeds!AA444</f>
        <v>{"id":"M4-MyM-4b-A-1","stimulus":"&lt;p&gt;Uma padaria faz {{Q1}} g de croissants mensalmente. Quantos gramas de croissants são produzidos em {{Q2}} meses nessa padaria?&lt;/p&gt;","template":"&lt;p&gt;São produzidos {{response}} g.&lt;/p&gt;","hint":"&lt;p&gt;As multiplicações e divisões de unidades de medida são as mesmas dos números naturais.&lt;/p&gt;","feedback":"&lt;p&gt;As multiplicações e divisões de unidades de medida são as mesmas dos números naturais.&lt;/p&gt;&lt;p style=\"text-align: center\"&gt;{{Q1}} g × {{Q2}} = {{A1}} g&lt;/p&gt;","seed":{"parameters":[{"name":"Q1","label":null,"min":10001,"max":99999,"step":1},{"name":"Q2","label":null,"min":2,"max":9,"step":1}],"calculated":[{"name":"A1","function":"{{Q1}}*{{Q2}}"}],"uniques":true},"algorithm":{"name":"calculateOperation","params":{"method":"equivLiteral","keyboard":"NUMERICAL"}}}</v>
      </c>
      <c r="D651" s="184" t="str">
        <f t="shared" si="2"/>
        <v>#REF!</v>
      </c>
    </row>
    <row r="652" ht="15.75" customHeight="1">
      <c r="A652" s="184" t="str">
        <f>Seeds!AB445</f>
        <v>M4-MyM-4b-A-2</v>
      </c>
      <c r="B652" s="184" t="str">
        <f t="shared" si="229"/>
        <v>#REF!</v>
      </c>
      <c r="C652" s="184" t="str">
        <f>Seeds!AA445</f>
        <v>{"id":"M4-MyM-4b-A-2","stimulus":"&lt;p&gt;Em um restaurante, são preparadas sardinhas em conserva todos os dias. Para fazer isso, os cozinheiros precisam ter uma mistura de {{Q1}} ml de vinagre, vinho e óleo. Em {{Q2}} dias, de quantos mililitros dessa mistura eles precisam?&lt;/p&gt;","template":"&lt;p&gt;Eles precisam de {{response}} ml.&lt;/p&gt;","hint":"&lt;p&gt;As multiplicações e divisões de unidades de medida são as mesmas dos números naturais.&lt;/p&gt;","feedback":"&lt;p&gt;As multiplicações e divisões de unidades de medida são as mesmas dos números naturais.&lt;/p&gt;&lt;p style=\"text-align: center\"&gt;{{Q1}} ml × {{Q2}} = {{A1}} ml&lt;/p&gt;","seed":{"parameters":[{"name":"Q1","label":null,"min":1001,"max":5999,"step":1},{"name":"Q2","label":null,"min":2,"max":9,"step":1}],"calculated":[{"name":"A1","function":"{{Q1}}*{{Q2}}"}],"uniques":true},"algorithm":{"name":"calculateOperation","params":{"method":"equivLiteral","keyboard":"NUMERICAL"}}}</v>
      </c>
      <c r="D652" s="184" t="str">
        <f t="shared" si="2"/>
        <v>#REF!</v>
      </c>
    </row>
    <row r="653" ht="15.75" customHeight="1">
      <c r="A653" s="184" t="str">
        <f>Seeds!AB446</f>
        <v>M4-MyM-4b-A-3</v>
      </c>
      <c r="B653" s="184" t="str">
        <f t="shared" si="229"/>
        <v>#REF!</v>
      </c>
      <c r="C653" s="184" t="str">
        <f>Seeds!AA446</f>
        <v>{"id":"M4-MyM-4b-A-3","stimulus":"&lt;p&gt;Uma nova gruta com extensão de {{T1}} m foi descoberta. Para explorá-la, os espeleólogos precisam marcar essa extensão a cada {{Q1}} m. Quantas marcações serão feitas?&lt;/p&gt;","template":"&lt;p&gt;Haverá {{response}} marcações.&lt;/p&gt;","hint":"&lt;p&gt;As multiplicações e divisões de unidades de medida são as mesmas dos números naturais.&lt;/p&gt;","feedback":"&lt;p&gt;As multiplicações e divisões de unidades de medida são as mesmas dos números naturais.&lt;/p&gt;&lt;p style=\"text-align: center\"&gt;{{T1}} m : {{Q1}} m = {{Q2}} señales&lt;/p&gt;","seed":{"parameters":[{"name":"Q1","label":null,"min":1001,"max":5999,"step":1},{"name":"Q2","label":null,"min":2,"max":9,"step":1}],"calculated":[{"name":"T1","function":"{{Q1}}*{{Q2}}","temp":true},{"name":"A1","function":"{{Q2}}"}],"uniques":true},"algorithm":{"name":"calculateOperation","params":{"method":"equivLiteral","keyboard":"NUMERICAL"}}}</v>
      </c>
      <c r="D653" s="184" t="str">
        <f t="shared" si="2"/>
        <v>#REF!</v>
      </c>
    </row>
    <row r="654" ht="15.75" customHeight="1">
      <c r="A654" s="184" t="str">
        <f t="shared" ref="A654:C654" si="230">#REF!</f>
        <v>#REF!</v>
      </c>
      <c r="B654" s="184" t="str">
        <f t="shared" si="230"/>
        <v>#REF!</v>
      </c>
      <c r="C654" s="184" t="str">
        <f t="shared" si="230"/>
        <v>#REF!</v>
      </c>
      <c r="D654" s="184" t="str">
        <f t="shared" si="2"/>
        <v>#REF!</v>
      </c>
    </row>
    <row r="655" ht="15.75" customHeight="1">
      <c r="A655" s="184" t="str">
        <f t="shared" ref="A655:C655" si="231">#REF!</f>
        <v>#REF!</v>
      </c>
      <c r="B655" s="184" t="str">
        <f t="shared" si="231"/>
        <v>#REF!</v>
      </c>
      <c r="C655" s="184" t="str">
        <f t="shared" si="231"/>
        <v>#REF!</v>
      </c>
      <c r="D655" s="184" t="str">
        <f t="shared" si="2"/>
        <v>#REF!</v>
      </c>
    </row>
    <row r="656" ht="15.75" customHeight="1">
      <c r="A656" s="184" t="str">
        <f t="shared" ref="A656:C656" si="232">#REF!</f>
        <v>#REF!</v>
      </c>
      <c r="B656" s="184" t="str">
        <f t="shared" si="232"/>
        <v>#REF!</v>
      </c>
      <c r="C656" s="184" t="str">
        <f t="shared" si="232"/>
        <v>#REF!</v>
      </c>
      <c r="D656" s="184" t="str">
        <f t="shared" si="2"/>
        <v>#REF!</v>
      </c>
    </row>
    <row r="657" ht="15.75" customHeight="1">
      <c r="A657" s="184" t="str">
        <f t="shared" ref="A657:C657" si="233">#REF!</f>
        <v>#REF!</v>
      </c>
      <c r="B657" s="184" t="str">
        <f t="shared" si="233"/>
        <v>#REF!</v>
      </c>
      <c r="C657" s="184" t="str">
        <f t="shared" si="233"/>
        <v>#REF!</v>
      </c>
      <c r="D657" s="184" t="str">
        <f t="shared" si="2"/>
        <v>#REF!</v>
      </c>
    </row>
    <row r="658" ht="15.75" customHeight="1">
      <c r="A658" s="184" t="str">
        <f t="shared" ref="A658:C658" si="234">#REF!</f>
        <v>#REF!</v>
      </c>
      <c r="B658" s="184" t="str">
        <f t="shared" si="234"/>
        <v>#REF!</v>
      </c>
      <c r="C658" s="184" t="str">
        <f t="shared" si="234"/>
        <v>#REF!</v>
      </c>
      <c r="D658" s="184" t="str">
        <f t="shared" si="2"/>
        <v>#REF!</v>
      </c>
    </row>
    <row r="659" ht="15.75" customHeight="1">
      <c r="A659" s="184" t="str">
        <f t="shared" ref="A659:C659" si="235">#REF!</f>
        <v>#REF!</v>
      </c>
      <c r="B659" s="184" t="str">
        <f t="shared" si="235"/>
        <v>#REF!</v>
      </c>
      <c r="C659" s="184" t="str">
        <f t="shared" si="235"/>
        <v>#REF!</v>
      </c>
      <c r="D659" s="184" t="str">
        <f t="shared" si="2"/>
        <v>#REF!</v>
      </c>
    </row>
    <row r="660" ht="15.75" customHeight="1">
      <c r="A660" s="184" t="str">
        <f t="shared" ref="A660:C660" si="236">#REF!</f>
        <v>#REF!</v>
      </c>
      <c r="B660" s="184" t="str">
        <f t="shared" si="236"/>
        <v>#REF!</v>
      </c>
      <c r="C660" s="184" t="str">
        <f t="shared" si="236"/>
        <v>#REF!</v>
      </c>
      <c r="D660" s="184" t="str">
        <f t="shared" si="2"/>
        <v>#REF!</v>
      </c>
    </row>
    <row r="661" ht="15.75" customHeight="1">
      <c r="A661" s="184" t="str">
        <f t="shared" ref="A661:C661" si="237">#REF!</f>
        <v>#REF!</v>
      </c>
      <c r="B661" s="184" t="str">
        <f t="shared" si="237"/>
        <v>#REF!</v>
      </c>
      <c r="C661" s="184" t="str">
        <f t="shared" si="237"/>
        <v>#REF!</v>
      </c>
      <c r="D661" s="184" t="str">
        <f t="shared" si="2"/>
        <v>#REF!</v>
      </c>
    </row>
    <row r="662" ht="15.75" customHeight="1">
      <c r="A662" s="184" t="str">
        <f t="shared" ref="A662:C662" si="238">#REF!</f>
        <v>#REF!</v>
      </c>
      <c r="B662" s="184" t="str">
        <f t="shared" si="238"/>
        <v>#REF!</v>
      </c>
      <c r="C662" s="184" t="str">
        <f t="shared" si="238"/>
        <v>#REF!</v>
      </c>
      <c r="D662" s="184" t="str">
        <f t="shared" si="2"/>
        <v>#REF!</v>
      </c>
    </row>
    <row r="663" ht="15.75" customHeight="1">
      <c r="A663" s="184" t="str">
        <f t="shared" ref="A663:C663" si="239">#REF!</f>
        <v>#REF!</v>
      </c>
      <c r="B663" s="184" t="str">
        <f t="shared" si="239"/>
        <v>#REF!</v>
      </c>
      <c r="C663" s="184" t="str">
        <f t="shared" si="239"/>
        <v>#REF!</v>
      </c>
      <c r="D663" s="184" t="str">
        <f t="shared" si="2"/>
        <v>#REF!</v>
      </c>
    </row>
    <row r="664" ht="15.75" customHeight="1">
      <c r="A664" s="184" t="str">
        <f t="shared" ref="A664:C664" si="240">#REF!</f>
        <v>#REF!</v>
      </c>
      <c r="B664" s="184" t="str">
        <f t="shared" si="240"/>
        <v>#REF!</v>
      </c>
      <c r="C664" s="184" t="str">
        <f t="shared" si="240"/>
        <v>#REF!</v>
      </c>
      <c r="D664" s="184" t="str">
        <f t="shared" si="2"/>
        <v>#REF!</v>
      </c>
    </row>
    <row r="665" ht="15.75" customHeight="1">
      <c r="A665" s="184" t="str">
        <f t="shared" ref="A665:C665" si="241">#REF!</f>
        <v>#REF!</v>
      </c>
      <c r="B665" s="184" t="str">
        <f t="shared" si="241"/>
        <v>#REF!</v>
      </c>
      <c r="C665" s="184" t="str">
        <f t="shared" si="241"/>
        <v>#REF!</v>
      </c>
      <c r="D665" s="184" t="str">
        <f t="shared" si="2"/>
        <v>#REF!</v>
      </c>
    </row>
    <row r="666" ht="15.75" customHeight="1">
      <c r="A666" s="184" t="str">
        <f t="shared" ref="A666:C666" si="242">#REF!</f>
        <v>#REF!</v>
      </c>
      <c r="B666" s="184" t="str">
        <f t="shared" si="242"/>
        <v>#REF!</v>
      </c>
      <c r="C666" s="184" t="str">
        <f t="shared" si="242"/>
        <v>#REF!</v>
      </c>
      <c r="D666" s="184" t="str">
        <f t="shared" si="2"/>
        <v>#REF!</v>
      </c>
    </row>
    <row r="667" ht="15.75" customHeight="1">
      <c r="A667" s="184" t="str">
        <f t="shared" ref="A667:C667" si="243">#REF!</f>
        <v>#REF!</v>
      </c>
      <c r="B667" s="184" t="str">
        <f t="shared" si="243"/>
        <v>#REF!</v>
      </c>
      <c r="C667" s="184" t="str">
        <f t="shared" si="243"/>
        <v>#REF!</v>
      </c>
      <c r="D667" s="184" t="str">
        <f t="shared" si="2"/>
        <v>#REF!</v>
      </c>
    </row>
    <row r="668" ht="15.75" customHeight="1">
      <c r="A668" s="184" t="str">
        <f t="shared" ref="A668:C668" si="244">#REF!</f>
        <v>#REF!</v>
      </c>
      <c r="B668" s="184" t="str">
        <f t="shared" si="244"/>
        <v>#REF!</v>
      </c>
      <c r="C668" s="184" t="str">
        <f t="shared" si="244"/>
        <v>#REF!</v>
      </c>
      <c r="D668" s="184" t="str">
        <f t="shared" si="2"/>
        <v>#REF!</v>
      </c>
    </row>
    <row r="669" ht="15.75" customHeight="1">
      <c r="A669" s="184" t="str">
        <f t="shared" ref="A669:C669" si="245">#REF!</f>
        <v>#REF!</v>
      </c>
      <c r="B669" s="184" t="str">
        <f t="shared" si="245"/>
        <v>#REF!</v>
      </c>
      <c r="C669" s="184" t="str">
        <f t="shared" si="245"/>
        <v>#REF!</v>
      </c>
      <c r="D669" s="184" t="str">
        <f t="shared" si="2"/>
        <v>#REF!</v>
      </c>
    </row>
    <row r="670" ht="15.75" customHeight="1">
      <c r="A670" s="184" t="str">
        <f t="shared" ref="A670:C670" si="246">#REF!</f>
        <v>#REF!</v>
      </c>
      <c r="B670" s="184" t="str">
        <f t="shared" si="246"/>
        <v>#REF!</v>
      </c>
      <c r="C670" s="184" t="str">
        <f t="shared" si="246"/>
        <v>#REF!</v>
      </c>
      <c r="D670" s="184" t="str">
        <f t="shared" si="2"/>
        <v>#REF!</v>
      </c>
    </row>
    <row r="671" ht="15.75" customHeight="1">
      <c r="A671" s="184" t="str">
        <f t="shared" ref="A671:C671" si="247">#REF!</f>
        <v>#REF!</v>
      </c>
      <c r="B671" s="184" t="str">
        <f t="shared" si="247"/>
        <v>#REF!</v>
      </c>
      <c r="C671" s="184" t="str">
        <f t="shared" si="247"/>
        <v>#REF!</v>
      </c>
      <c r="D671" s="184" t="str">
        <f t="shared" si="2"/>
        <v>#REF!</v>
      </c>
    </row>
    <row r="672" ht="15.75" customHeight="1">
      <c r="A672" s="184" t="str">
        <f t="shared" ref="A672:C672" si="248">#REF!</f>
        <v>#REF!</v>
      </c>
      <c r="B672" s="184" t="str">
        <f t="shared" si="248"/>
        <v>#REF!</v>
      </c>
      <c r="C672" s="184" t="str">
        <f t="shared" si="248"/>
        <v>#REF!</v>
      </c>
      <c r="D672" s="184" t="str">
        <f t="shared" si="2"/>
        <v>#REF!</v>
      </c>
    </row>
    <row r="673" ht="15.75" customHeight="1">
      <c r="A673" s="184" t="str">
        <f>Seeds!AB447</f>
        <v>M4-MyM-5a-I-1</v>
      </c>
      <c r="B673" s="184" t="str">
        <f t="shared" ref="B673:B691" si="249">#REF!</f>
        <v>#REF!</v>
      </c>
      <c r="C673" s="184" t="str">
        <f>Seeds!AA447</f>
        <v>{"id":"M4-MyM-5a-I-1","stimulus":"&lt;p&gt;Em qual destas opções existe a mesma quantidade de reais?&lt;/p&gt;","feedback":"&lt;p&gt;É preciso somar o valor das notas e moedas:&lt;/p&gt;&lt;p style=\"text-align: center\"&gt;1 nota de R$ 5 + 2 moedas de R$ 1 = R$ 7&lt;/p&gt;&lt;p style=\"text-align: center\"&gt;3 notas de R$ 2 + 1 moeda de R$ 1 = R$ 7&lt;/p&gt;","hint":"&lt;p&gt;Some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src=\"https://blueberry-assets.oneclick.es/M4_MyM_5a_33.png\"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width=\"250\"&gt;&lt;/img&gt;&lt;/div&gt;"}],"uniques":true},"algorithm":{"name":"trueFalse","template":"Multiple choice – multiple response","params":{"countCorrect":2,"countIncorrect":4,"showCheckIcon":false,"columns":3}}}</v>
      </c>
      <c r="D673" s="184" t="str">
        <f t="shared" si="2"/>
        <v>#REF!</v>
      </c>
    </row>
    <row r="674" ht="15.75" customHeight="1">
      <c r="A674" s="184" t="str">
        <f>Seeds!AB448</f>
        <v>M4-MyM-5a-I-2</v>
      </c>
      <c r="B674" s="184" t="str">
        <f t="shared" si="249"/>
        <v>#REF!</v>
      </c>
      <c r="C674" s="184" t="str">
        <f>Seeds!AA448</f>
        <v>{"id":"M4-MyM-5a-I-2","stimulus":"&lt;p&gt;Em qual destas opções existe a mesma quantidade de reais?&lt;/p&gt;","feedback":"&lt;p&gt;É preciso somar o valor das notas e moedas:&lt;/p&gt;&lt;p style=\"text-align: center\"&gt;1 nota de R$ 5 + 1 nota de R$ 2 + 2 moedas de R$ 1 = R$ 9&lt;/p&gt;&lt;p style=\"text-align: center\"&gt;1 nota de R$ 5 + 2 notas de R$ 2 = R$ 9&lt;/p&gt;","hint":"&lt;p&gt;Some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src=\"https://blueberry-assets.oneclick.es/M4_MyM_5a_32.png\" width=\"250\"&gt;&lt;/img&gt;&lt;/div&gt;","incorrect":true},{"name":"A3","label":"&lt;div style=\"display:flex; justify-content:center;\"&gt;&lt;img src=\"https://blueberry-assets.oneclick.es/M4_MyM_5a_38.png\" width=\"250\"&gt;&lt;/img&gt;&lt;/div&gt;"},{"name":"A4","label":"&lt;div style=\"display:flex; justify-content:center;\"&gt;&lt;img src=\"https://blueberry-assets.oneclick.es/M4_MyM_5a_34.png\" width=\"250\"&gt;&lt;/img&gt;&lt;/div&gt;"},{"name":"A5","label":"&lt;div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D674" s="184" t="str">
        <f t="shared" si="2"/>
        <v>#REF!</v>
      </c>
    </row>
    <row r="675" ht="15.75" customHeight="1">
      <c r="A675" s="184" t="str">
        <f>Seeds!AB449</f>
        <v>M4-MyM-5a-I-3</v>
      </c>
      <c r="B675" s="184" t="str">
        <f t="shared" si="249"/>
        <v>#REF!</v>
      </c>
      <c r="C675" s="184" t="str">
        <f>Seeds!AA449</f>
        <v>{"id":"M4-MyM-5a-I-3","stimulus":"&lt;p&gt;Em qual destas opções existe a mesma quantidade de reais?&lt;/p&gt;","feedback":"&lt;p&gt;É preciso somar o valor das notas e moedas:&lt;/p&gt;&lt;p style=\"text-align: center\"&gt;2 notas de R$ 5 + 2 moedas de 50 centavos = R$ 11&lt;/p&gt;&lt;p style=\"text-align: center\"&gt;1 nota de R$ 5 + 3 notas de R$ 2 = R$ 11&lt;/p&gt;","hint":"&lt;p&gt;Some o valor das moedas e notas.&lt;/p&gt;","seed":{"parameters":[],"calculated":[{"name":"A1","label":"&lt;div style=\"display:flex; justify-content:center;\"&gt;&lt;img src=\"https://blueberry-assets.oneclick.es/M4_MyM_5a_31.png\" width=\"250\"&gt;&lt;/img&gt;","incorrect":true},{"name":"A2","label":"&lt;div style=\"display:flex; justify-content:center;\"&gt;&lt;img src=\"https://blueberry-assets.oneclick.es/M4_MyM_5a_32.png\" width=\"250\"&gt;&lt;/img&gt;&lt;/div&gt;","incorrect":true},{"name":"A3","label":"&lt;div style=\"display:flex; justify-content:center;\"&gt;&lt;img src=\"https://blueberry-assets.oneclick.es/M4_MyM_5a_39.png\" width=\"250\"&gt;&lt;/img&gt;&lt;/div&gt;"},{"name":"A4","label":"&lt;div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width=\"250\"&gt;&lt;/img&gt;&lt;/div&gt;"},{"name":"A6","label":"&lt;div style=\"display:flex; justify-content:center;\"&gt;&lt;img src=\"https://blueberry-assets.oneclick.es/M4_MyM_5a_36.png\" width=\"250\"&gt;&lt;/img&gt;&lt;/div&gt;","incorrect":true},{"name":"A7","label":"&lt;div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D675" s="184" t="str">
        <f t="shared" si="2"/>
        <v>#REF!</v>
      </c>
    </row>
    <row r="676" ht="15.75" customHeight="1">
      <c r="A676" s="184" t="str">
        <f>Seeds!AB450</f>
        <v>M4-MyM-5a-I-4</v>
      </c>
      <c r="B676" s="184" t="str">
        <f t="shared" si="249"/>
        <v>#REF!</v>
      </c>
      <c r="C676" s="184" t="str">
        <f>Seeds!AA450</f>
        <v>{"id":"M4-MyM-5a-I-4","stimulus":"&lt;p&gt;Em qual destas opções existe a mesma quantidade de reais?&lt;/p&gt;","feedback":"&lt;p&gt;É preciso somar o valor das notas e moedas:&lt;/p&gt;&lt;p style=\"text-align: center\"&gt;1 nota de R$ 10 + 1 nota de R$ 5 = R$ 15&lt;/p&gt;&lt;p style=\"text-align: center\"&gt;2 notas de R$ 5 + 2 notas de R$ 2 + 1 moeda de R$ 1 = R$ 15&lt;/p&gt;","hint":"&lt;p&gt;Some o valor das moedas e notas.&lt;/p&gt;","seed":{"parameters":[],"calculated":[{"name":"A1","label":"&lt;div style=\"display:flex; justify-content:center;\"&gt;&lt;img src=\"https://blueberry-assets.oneclick.es/M4_MyM_5a_31.png\" width=\"250\"&gt;&lt;/img&gt;&lt;/div&gt;","incorrect":true},{"name":"A2","label":"&lt;div style=\"display:flex; justify-content:center;\"&gt;&lt;img src=\"https://blueberry-assets.oneclick.es/M4_MyM_5a_40.png\" width=\"250\"&gt;&lt;/img&gt;&lt;/div&gt;"},{"name":"A3","label":"&lt;div style=\"display:flex; justify-content:center;\"&gt;&lt;img src=\"https://blueberry-assets.oneclick.es/M4_MyM_5a_42.png\" width=\"250\"&gt;&lt;/img&gt;&lt;/div&gt;","incorrect":true},{"name":"A4","label":"&lt;div style=\"display:flex; justify-content:center;\"&gt;&lt;img src=\"https://blueberry-assets.oneclick.es/M4_MyM_5a_34.png\" width=\"250\"&gt;&lt;/img&gt;&lt;/div&gt;","incorrect":true},{"name":"A5","label":"&lt;div style=\"display:flex; justify-content:center;\"&gt;&lt;img src=\"https://blueberry-assets.oneclick.es/M4_MyM_5a_35.png\" width=\"250\"&gt;&lt;/img&gt;&lt;/div&gt;","incorrect":true},{"name":"A6","label":"&lt;div style=\"display:flex; justify-content:center;\"&gt;&lt;img src=\"https://blueberry-assets.oneclick.es/M4_MyM_5a_36.png\" width=\"250\"&gt;&lt;/img&gt;&lt;/div&gt;"},{"name":"A7","label":"&lt;div style=\"display:flex; justify-content:center;\"&gt;&lt;img src=\"https://blueberry-assets.oneclick.es/M4_MyM_5a_37.png\" width=\"250\"&gt;&lt;/img&gt;&lt;/div&gt;","incorrect":true}],"uniques":true},"algorithm":{"name":"trueFalse","template":"Multiple choice – multiple response","params":{"countCorrect":2,"countIncorrect":4,"showCheckIcon":false,"columns":3}}}</v>
      </c>
      <c r="D676" s="184" t="str">
        <f t="shared" si="2"/>
        <v>#REF!</v>
      </c>
    </row>
    <row r="677" ht="15.75" customHeight="1">
      <c r="A677" s="184" t="str">
        <f>Seeds!AB451</f>
        <v>M4-MyM-5a-E-1</v>
      </c>
      <c r="B677" s="184" t="str">
        <f t="shared" si="249"/>
        <v>#REF!</v>
      </c>
      <c r="C677" s="184" t="str">
        <f>Seeds!AA451</f>
        <v>{"id":"M4-MyM-5a-E-1","stimulus":"&lt;p&gt;Quantos reais totalizam as seguintes notas?&lt;/p&gt;&lt;div style=\"display:flex\"&gt;{{T1}}&lt;/div&gt;&lt;div style=\"display:flex\"&gt;{{T2}}&lt;/div&gt;&lt;div style=\"display:flex\"&gt;{{T3}}&lt;/div&gt;","template":"&lt;p&gt;Há R$ {{response}}.&lt;/p&gt;","feedback":"&lt;p&gt;É preciso somar o valor de cada nota:&lt;/p&gt;&lt;p style=\"text-align: center\"&gt;{{Q1}} notas de R$ 5 = R$ {{T4}}&lt;/p&gt;&lt;p style=\"text-align: center\"&gt;{{Q2}} notas de R$ 10 = R$ {{T5}}&lt;/p&gt;&lt;p style=\"text-align: center\"&gt;{{Q3}} notas de R$ 20 = R$ {{T6}}&lt;/p&gt;&lt;p style=\"text-align: center\"&gt;R$ {{T4}} + R$ {{T5}} + R$ {{T6}} = R$ {{A1}}&lt;/p&gt;","hint":"&lt;p&gt;Some os valores das notas.&lt;/p&gt;","seed":{"parameters":[{"name":"Q1","list":[2,3,4]},{"name":"Q2","list":[2,3,4]},{"name":"Q3","list":[2,3,4]}],"calculated":[{"name":"T1","function":"'&lt;img src=\"https://blueberry-assets.oneclick.es/M4_MyM_5a_16.png\" width=\"150\"&gt;&lt;/img&gt;'.repeat({{Q1}})","temp":true},{"name":"T2","function":"'&lt;img src=\"https://blueberry-assets.oneclick.es/M4_MyM_5a_17.png\" width=\"150\"&gt;&lt;/img&gt;'.repeat({{Q2}})","temp":true},{"name":"T3","function":"'&lt;img src=\"https://blueberry-assets.oneclick.es/M4_MyM_5a_18.png\" width=\"150\"&gt;&lt;/img&gt;'.repeat({{Q3}})","temp":true},{"name":"A1","label":"{{function}}","function":"{{Q1}}*5+{{Q2}}*10+{{Q3}}*20"},{"name":"T4","function":"{{Q1}}*5","temp":true},{"name":"T5","function":"{{Q2}}*10","temp":true},{"name":"T6","function":"{{Q3}}*20","temp":true}],"uniques":false},"algorithm":{"name":"calculateOperation","params":{"method":"equivLiteral","keyboard":"NUMERICAL"}}}</v>
      </c>
      <c r="D677" s="184" t="str">
        <f t="shared" si="2"/>
        <v>#REF!</v>
      </c>
    </row>
    <row r="678" ht="15.75" customHeight="1">
      <c r="A678" s="184" t="str">
        <f>Seeds!AB452</f>
        <v>M4-MyM-5a-E-2</v>
      </c>
      <c r="B678" s="184" t="str">
        <f t="shared" si="249"/>
        <v>#REF!</v>
      </c>
      <c r="C678" s="184" t="str">
        <f>Seeds!AA452</f>
        <v>{"id":"M4-MyM-5a-E-2","stimulus":"&lt;p&gt;Quantos reais há no total considerando essas notas e moedas?&lt;/p&gt;&lt;div style=\"display:flex\"&gt;{{T1}}&lt;/div&gt;&lt;div style=\"display:flex\"&gt;{{T2}}&lt;/div&gt;&lt;div style=\"display:flex\"&gt;{{T3}}&lt;/div&gt;&lt;div style=\"display:flex\"&gt;{{T4}}&lt;/div&gt;","template":"&lt;p&gt;Há R$ {{response}}.&lt;/p&gt;","feedback":"&lt;p&gt;É preciso somar os valores das notas e das moedas:&lt;/p&gt;&lt;p style=\"text-align: center\"&gt;{{Q1}} notas de R$ 5 = R$ {{T5}}&lt;/p&gt;&lt;p style=\"text-align: center\"&gt;{{Q2}} moedas de 25 centavos = R$ {{T7}}&lt;/p&gt;&lt;p style=\"text-align: center\"&gt;{{Q3}} moedas de R$ 1 = R$ {{Q3}}&lt;/p&gt;&lt;p style=\"text-align: center\"&gt;{{Q4}} moedas de 50 centavos = R$ {{T8}}&lt;/p&gt;&lt;p style=\"text-align: center\"&gt;R$ {{T5}} + R$ {{T7}} + R$ {{Q2}} + R$ {{T8}} = R$ {{A1}}&lt;/p&gt;","hint":"&lt;p&gt;Some os valores das moedas e das notas.&lt;/p&gt;","seed":{"parameters":[{"name":"Q1","list":[2,3,4]},{"name":"Q2","list":[4,8]},{"name":"Q3","list":[2,3,4]},{"name":"Q4","list":[2,4]}],"calculated":[{"name":"T1","function":"'&lt;img src=\"https://blueberry-assets.oneclick.es/M4_MyM_5a_16.png\" width=\"150\"&gt;&lt;/img&gt;'.repeat({{Q1}})","temp":true},{"name":"T2","function":"'&lt;img src=\"https://blueberry-assets.oneclick.es/M4_MyM_5a_12.png\" width=\"100\"&gt;&lt;/img&gt;'.repeat({{Q2}})","temp":true},{"name":"T3","function":"'&lt;img src=\"https://blueberry-assets.oneclick.es/M4_MyM_5a_14.png\" width=\"100\"&gt;&lt;/img&gt;'.repeat({{Q3}})","temp":true},{"name":"T4","function":"'&lt;img src=\"https://blueberry-assets.oneclick.es/M4_MyM_5a_13.png\" width=\"100\"&gt;&lt;/img&gt;'.repeat({{Q4}})","temp":true},{"name":"A1","label":"{{function}}","function":"{{Q1}}*5+{{Q3}}+{{Q2}}*0.25+{{Q4}}/2"},{"name":"T5","function":"{{Q1}}*5","temp":true},{"name":"T7","function":"{{Q2}}*0.25","temp":true},{"name":"T8","function":"{{Q4}}/2","temp":true}],"uniques":false},"algorithm":{"name":"calculateOperation","params":{"method":"equivLiteral","keyboard":"NUMERICAL"}}}</v>
      </c>
      <c r="D678" s="184" t="str">
        <f t="shared" si="2"/>
        <v>#REF!</v>
      </c>
    </row>
    <row r="679" ht="15.75" customHeight="1">
      <c r="A679" s="184" t="str">
        <f>Seeds!AB453</f>
        <v>M4-MyM-5a-E-3</v>
      </c>
      <c r="B679" s="184" t="str">
        <f t="shared" si="249"/>
        <v>#REF!</v>
      </c>
      <c r="C679" s="184" t="str">
        <f>Seeds!AA453</f>
        <v>{"id":"M4-MyM-5a-E-3","stimulus":"&lt;p&gt;Quantos centavos há no total entre essas moedas?&lt;/p&gt;&lt;div style=\"display:flex\"&gt;{{T1}}&lt;/div&gt;&lt;div style=\"display:flex\"&gt;{{T2}}&lt;/div&gt;&lt;div style=\"display:flex\"&gt;{{T3}}&lt;/div&gt;&lt;div style=\"display:flex\"&gt;{{T4}}&lt;/div&gt;","template":"&lt;p&gt;Há {{response}} centavos.&lt;/p&gt;","feedback":"&lt;p&gt;É preciso somar o valor das moedas:&lt;/p&gt;&lt;p style=\"text-align: center\"&gt;{{Q1}} de 5 centavos = {{T10}} centavos&lt;/p&gt;&lt;p style=\"text-align: center\"&gt;{{Q2}} de 10 centavos = {{T7}} centavos&lt;/p&gt;&lt;p style=\"text-align: center\"&gt;{{Q3}} de 25 centavos = {{T8}} centavos&lt;/p&gt;&lt;p style=\"text-align: center\"&gt;{{Q4}} de 50 centavos = {{T9}} centavos&lt;/p&gt;&lt;p&gt;{{T10}} centavos + {{T7}} centavos + {{T8}} centavos + {{T9}} centavos = {{A1}} centavos&lt;/p&gt;","hint":"&lt;p&gt;Some os valores das moedas.&lt;/p&gt;","seed":{"parameters":[{"name":"Q1","list":[2,3,4]},{"name":"Q2","list":[1,2,3,4]},{"name":"Q3","list":[1,2,3,4]},{"name":"Q4","list":[1,2,3,4]}],"calculated":[{"name":"T1","function":"'&lt;img src=\"https://blueberry-assets.oneclick.es/M4_MyM_5a_10.png\" width=\"150\"&gt;&lt;/img&gt;'.repeat({{Q1}})","temp":true},{"name":"T2","function":"'&lt;img src=\"https://blueberry-assets.oneclick.es/M4_MyM_5a_11.png\" width=\"150\"&gt;&lt;/img&gt;'.repeat({{Q2}})","temp":true},{"name":"T3","function":"'&lt;img src=\"https://blueberry-assets.oneclick.es/M4_MyM_5a_12.png\" width=\"150\"&gt;&lt;/img&gt;'.repeat({{Q3}})","temp":true},{"name":"T4","function":"'&lt;img src=\"https://blueberry-assets.oneclick.es/M4_MyM_5a_13.png\" width=\"150\"&gt;&lt;/img&gt;'.repeat({{Q4}})","temp":true},{"name":"A1","label":"{{function}}","function":"{{Q1}}*5+{{Q2}}*10+{{Q3}}*25+{{Q4}}*50"},{"name":"T7","function":"{{Q2}}*10","temp":true},{"name":"T8","function":"{{Q3}}*25","temp":true},{"name":"T9","function":"{{Q4}}*50","temp":true},{"name":"T10","function":"{{Q1}}*5","temp":true}],"uniques":false},"algorithm":{"name":"calculateOperation","params":{"method":"equivLiteral","keyboard":"NUMERICAL"}}}</v>
      </c>
      <c r="D679" s="184" t="str">
        <f t="shared" si="2"/>
        <v>#REF!</v>
      </c>
    </row>
    <row r="680" ht="15.75" customHeight="1">
      <c r="A680" s="184" t="str">
        <f>Seeds!AB454</f>
        <v>M4-MyM-5b-I-1</v>
      </c>
      <c r="B680" s="184" t="str">
        <f t="shared" si="249"/>
        <v>#REF!</v>
      </c>
      <c r="C680" s="184" t="str">
        <f>Seeds!AA454</f>
        <v>{"id":"M4-MyM-5b-I-1","stimulus":"&lt;p&gt;Bianca gastou em um restaurante o valor de R$ {{T1}} por {{Q5}} e R$ {{T2}} por {{Q6}}. Quanto ela pagou no notal?&lt;/p&gt;","template":"&lt;p&gt;O preço total foi R$ {{response}}.&lt;/p&gt;","hint":"&lt;p&gt;As adições de reais e centavos são as mesmas dos números decimais.&lt;/p&gt;","feedback":"&lt;p&gt;As adições de reais e centavos são as mesmas dos números decimais.&lt;/p&gt;&lt;p style=\"text-align: center\"&gt;{{T1}} + {{T2}} = R$ {{A1}}&lt;/p&gt;","seed":{"parameters":[{"name":"Q1","label":null,"min":500,"max":1000,"step":5},{"name":"Q2","label":null,"min":500,"max":1000,"step":5},{"name":"Q3","label":null,"min":500,"max":1000,"step":5},{"name":"Q4","label":null,"min":500,"max":1000,"step":5},{"name":"Q5","list":["um macarrão","uma salada","uma sopa"]},{"name":"Q6","list":["um filé de frango","um filé de peixe","um ensopado legumes"]}],"calculated":[{"name":"A1","label":"{{function}}","function":"({{Q1}}+{{Q2}})/100","group":1},{"name":"A2","label":"{{function}}","function":"({{Q1}}+{{Q3}})/100","group":1,"incorrect":true},{"name":"A3","label":"{{function}}","function":"({{Q1}}+{{Q4}})/100","group":1,"incorrect":true},{"name":"T1","function":"{{Q1}}/100","temp":true},{"name":"T2","function":"{{Q2}}/100","temp":true}],"uniques":true},"algorithm":{"name":"groupResponses","template":"Cloze with drop down"}}</v>
      </c>
      <c r="D680" s="184" t="str">
        <f t="shared" si="2"/>
        <v>#REF!</v>
      </c>
    </row>
    <row r="681" ht="15.75" customHeight="1">
      <c r="A681" s="184" t="str">
        <f>Seeds!AB455</f>
        <v>M4-MyM-5b-I-2</v>
      </c>
      <c r="B681" s="184" t="str">
        <f t="shared" si="249"/>
        <v>#REF!</v>
      </c>
      <c r="C681" s="184" t="str">
        <f>Seeds!AA455</f>
        <v>{"id":"M4-MyM-5b-I-2","stimulus":"&lt;p&gt;Para os presentes de aniversário de Antônio, seus pais pagaram R$ {{T1}} em {{Q5}} e R$ {{T2}} em {{Q6}}. Quanto eles gastaram no total?&lt;/p&gt;","template":"&lt;p&gt;Eles gastaram R$ {{response}}.&lt;/p&gt;","hint":"&lt;p&gt;As adições de reais e centavos são as mesmas dos números decimais.&lt;/p&gt;","feedback":"&lt;p&gt;As adições de reais e centavos são as mesmas dos números decimais.&lt;/p&gt;&lt;p style=\"text-align: center\"&gt;{{T1}} + {{T2}} = R$ {{A1}}&lt;/p&gt;","seed":{"parameters":[{"name":"Q1","label":null,"min":4000,"max":12000,"step":5},{"name":"Q2","label":null,"min":4000,"max":12000,"step":5},{"name":"Q3","label":null,"min":1000,"max":3000,"step":5},{"name":"Q4","label":null,"min":1000,"max":3000,"step":5},{"name":"Q5","list":["quadrinhos","livros","jogos de tabuleiro","jogos eletrônicos","roupa"]},{"name":"Q6","list":["quadrinhos","livros","jogos de tabuleiro","jogos eletrônicos","roupa"]}],"calculated":[{"name":"A1","label":"{{function}}","function":"({{Q1}}+{{Q2}})/100","group":1},{"name":"A2","label":"{{function}}","function":"({{Q1}}+{{Q3}})/100","group":1,"incorrect":true},{"name":"A3","label":"{{function}}","function":"({{Q1}}+{{Q4}})/100","group":1,"incorrect":true},{"name":"T1","function":"{{Q1}}/100","temp":true},{"name":"T2","function":"{{Q2}}/100","temp":true}],"uniques":true},"algorithm":{"name":"groupResponses","template":"Cloze with drop down"}}</v>
      </c>
      <c r="D681" s="184" t="str">
        <f t="shared" si="2"/>
        <v>#REF!</v>
      </c>
    </row>
    <row r="682" ht="15.75" customHeight="1">
      <c r="A682" s="184" t="str">
        <f>Seeds!AB456</f>
        <v>M4-MyM-5b-I-3</v>
      </c>
      <c r="B682" s="184" t="str">
        <f t="shared" si="249"/>
        <v>#REF!</v>
      </c>
      <c r="C682" s="184" t="str">
        <f>Seeds!AA456</f>
        <v>{"id":"M4-MyM-5b-I-3","stimulus":"&lt;p&gt;Gabriel quer comprar alguns materiais de desenho que custam R$ {{T1}}, mas ele tem apenas R$ {{T2}}. Quanto dinheiro está faltando para que ele possa comprar os materiais?&lt;/p&gt;","template":"&lt;p&gt;Faltam R$ {{response}}.&lt;/p&gt;","hint":"&lt;p&gt;As subtrações de reais e centavos são as mesmas dos números decimais.&lt;/p&gt;","feedback":"&lt;p&gt;As subtrações de reais e centavos são as mesmas dos números decimais.&lt;/p&gt;&lt;p style=\"text-align: center\"&gt;{{T1}} − {{T2}} = R$ {{A1}}&lt;/p&gt;","seed":{"parameters":[{"name":"Q1","label":null,"min":1000,"max":2000,"step":5},{"name":"Q2","label":null,"min":1000,"max":2000,"step":5},{"name":"Q3","label":null,"min":1000,"max":2000,"step":5},{"name":"Q4","label":null,"min":1000,"max":2000,"step":5}],"calculated":[{"name":"A1","label":"{{function}}","function":"{{Q2}}/100","group":1},{"name":"A2","label":"{{function}}","function":"{{Q3}}/100","group":1,"incorrect":true},{"name":"A3","label":"{{function}}","function":"{{Q4}}/100","group":1,"incorrect":true},{"name":"T1","function":"({{Q1}}+{{Q2}})/100","temp":true},{"name":"T2","function":"{{Q1}}/100","temp":true}],"uniques":true},"algorithm":{"name":"groupResponses","template":"Cloze with drop down"}}</v>
      </c>
      <c r="D682" s="184" t="str">
        <f t="shared" si="2"/>
        <v>#REF!</v>
      </c>
    </row>
    <row r="683" ht="15.75" customHeight="1">
      <c r="A683" s="184" t="str">
        <f>Seeds!AB457</f>
        <v>M4-MyM-5b-E-1</v>
      </c>
      <c r="B683" s="184" t="str">
        <f t="shared" si="249"/>
        <v>#REF!</v>
      </c>
      <c r="C683" s="184" t="str">
        <f>Seeds!AA457</f>
        <v>{"id":"M4-MyM-5b-E-1","stimulus":"&lt;p&gt;Adriana comprou {{Q3}} por R$ {{T1}} e {{Q4}} por R$ {{T2}}. Qual o preço total dos dois produtos?&lt;/p&gt;","template":"&lt;p&gt;O valor total é R$ {{response}}.&lt;/p&gt;","hint":"&lt;p&gt;As adições de reais e centavos são as mesmas dos números decimais.&lt;/p&gt;","feedback":"&lt;p&gt;As adições de reais e centavos são as mesmas dos números decimais.&lt;/p&gt;&lt;p style=\"text-align: center\"&gt;{{T1}} + {{T2}} = R$ {{A1}}&lt;/p&gt;","seed":{"parameters":[{"name":"Q1","label":null,"min":4000,"max":8000,"step":5},{"name":"Q2","label":null,"min":4000,"max":8000,"step":5},{"name":"Q3","list":["um sapato","uma saia","uma camisola","uma calça","uma touca"]},{"name":"Q4","list":["um sapato","uma saia","uma camisola","uma calça","uma touca"]}],"calculated":[{"name":"A1","label":"{{function}}","function":"({{Q1}}+{{Q2}})/100"},{"name":"T1","function":"{{Q1}}/100","temp":true},{"name":"T2","function":"{{Q2}}/100","temp":true}],"uniques":true},"algorithm":{"name":"calculateOperation","params":{"method":"equivLiteral","keyboard":"INTERMEDIATE"}}}</v>
      </c>
      <c r="D683" s="184" t="str">
        <f t="shared" si="2"/>
        <v>#REF!</v>
      </c>
    </row>
    <row r="684" ht="15.75" customHeight="1">
      <c r="A684" s="184" t="str">
        <f>Seeds!AB458</f>
        <v>M4-MyM-5b-E-2</v>
      </c>
      <c r="B684" s="184" t="str">
        <f t="shared" si="249"/>
        <v>#REF!</v>
      </c>
      <c r="C684" s="184" t="str">
        <f>Seeds!AA458</f>
        <v>{"id":"M4-MyM-5b-E-2","stimulus":"&lt;p&gt;Antes de ir ao mercado fazer compra, Pedro tinha R$ {{T1}} na carteira, mas quando voltou para casa, ele estava com R$ {{T2}} sobrando. Quanto dinheiro ele gastou no mercado?&lt;/p&gt;","template":"&lt;p&gt;Ele gastou R$ {{response}}.&lt;/p&gt;","hint":"&lt;p&gt;As subtrações de reais e centavos são as mesmas dos números decimais.&lt;/p&gt;","feedback":"&lt;p&gt;As subtrações de reais e centavos são as mesmas dos números decimais.&lt;/p&gt;&lt;p style=\"text-align: center\"&gt;{{T1}} − {{T2}} = R$ {{A1}}&lt;/p&gt;","seed":{"parameters":[{"name":"Q1","label":null,"min":4000,"max":10000,"step":5},{"name":"Q2","label":null,"min":4000,"max":10000,"step":5}],"calculated":[{"name":"A1","label":"{{function}}","function":"{{Q2}}/100"},{"name":"T1","function":"({{Q1}}+{{Q2}})/100","temp":true},{"name":"T2","function":"{{Q1}}/100","temp":true}],"uniques":true},"algorithm":{"name":"calculateOperation","params":{"method":"equivLiteral","keyboard":"INTERMEDIATE"}}}</v>
      </c>
      <c r="D684" s="184" t="str">
        <f t="shared" si="2"/>
        <v>#REF!</v>
      </c>
    </row>
    <row r="685" ht="15.75" customHeight="1">
      <c r="A685" s="184" t="str">
        <f>Seeds!AB459</f>
        <v>M4-MyM-5b-E-3</v>
      </c>
      <c r="B685" s="184" t="str">
        <f t="shared" si="249"/>
        <v>#REF!</v>
      </c>
      <c r="C685" s="184" t="str">
        <f>Seeds!AA459</f>
        <v>{"id":"M4-MyM-5b-E-3","stimulus":"&lt;p&gt;Letícia e Mônica emprestaram R$ {{T1}} a Javier para que ele pudesse completar o dinheiro que faltava para comprar {{Q3}}. Se Letícia emprestou R$ {{T2}}, quanto Mônica deu a ele?&lt;/p&gt;","template":"&lt;p&gt;Mônica emprestou R$ {{response}}.&lt;/p&gt;","hint":"&lt;p&gt;As subtrações de reais e centavos são as mesmas dos números decimais.&lt;/p&gt;","feedback":"&lt;p&gt;As subtrações de reais e centavos são as mesmas dos números decimais.&lt;/p&gt;&lt;p style=\"text-align: center\"&gt;{{T1}} − {{T2}} = R$ {{A1}}&lt;/p&gt;","seed":{"parameters":[{"name":"Q1","label":null,"min":4000,"max":8000,"step":5},{"name":"Q2","label":null,"min":4000,"max":8000,"step":5},{"name":"Q3","list":["uma coleção de discos","um videogame","um móvel","roupa de esportes"]}],"calculated":[{"name":"A1","label":"{{function}}","function":"{{Q2}}/100"},{"name":"T1","function":"({{Q1}}+{{Q2}})/100","temp":true},{"name":"T2","function":"{{Q1}}/100","temp":true}],"uniques":true},"algorithm":{"name":"calculateOperation","params":{"method":"equivLiteral","keyboard":"INTERMEDIATE"}}}</v>
      </c>
      <c r="D685" s="184" t="str">
        <f t="shared" si="2"/>
        <v>#REF!</v>
      </c>
    </row>
    <row r="686" ht="15.75" customHeight="1">
      <c r="A686" s="184" t="str">
        <f>Seeds!AB460</f>
        <v>M4-MyM-10a-I-1</v>
      </c>
      <c r="B686" s="184" t="str">
        <f t="shared" si="249"/>
        <v>#REF!</v>
      </c>
      <c r="C686" s="184" t="str">
        <f>Seeds!AA460</f>
        <v>{"id":"M4-MyM-10a-I-1","stimulus":"&lt;p&gt;Mathias recebeu um desconto de R$ {{T2}} na compra que ele fez de produtos orgânicos. Se a compra custava R$ {{T1}}, quanto ele pagou no final?&lt;/p&gt;","hint":"&lt;p&gt;As subtrações de reais e centavos são as mesmas dos números decimais.&lt;/p&gt;","feedback":"&lt;p&gt;As subtrações de reais e centavos são as mesmas dos números decimais.&lt;/p&gt;&lt;p style=\"text-align: center\"&gt;{{T1}} − {{T2}} = R$ {{T3}}&lt;/p&gt;","seed":{"parameters":[{"name":"Q1","label":null,"min":200,"max":500,"step":5},{"name":"Q2","label":null,"min":1000,"max":3000,"step":25},{"name":"Q3","label":null,"min":1000,"max":3000,"step":25},{"name":"Q4","label":null,"min":1000,"max":3000,"step":25}],"calculated":[{"name":"T1","function":"({{Q1}}+{{Q2}})/100","temp":true},{"name":"T2","function":"{{Q1}}/100","temp":true},{"name":"T3","function":"{{Q2}}/100","temp":true},{"name":"T4","function":"{{Q3}}/100","temp":true},{"name":"T5","function":"{{Q4}}/100","temp":true},{"name":"A1","label":"R$ {{T3}}"},{"name":"A2","label":"R$ {{T4}}","incorrect":true},{"name":"A3","label":"R$ {{T5}}","incorrect":true}],"uniques":true},"algorithm":{"name":"trueFalse","template":"Multiple choice – standard","params":{"countCorrect":1,"countIncorrect":2,"showCheckIcon":false,
            "columns": 3
        }
    }
}</v>
      </c>
      <c r="D686" s="184" t="str">
        <f t="shared" si="2"/>
        <v>#REF!</v>
      </c>
    </row>
    <row r="687" ht="15.75" customHeight="1">
      <c r="A687" s="184" t="str">
        <f>Seeds!AB461</f>
        <v>M4-MyM-10a-I-2</v>
      </c>
      <c r="B687" s="184" t="str">
        <f t="shared" si="249"/>
        <v>#REF!</v>
      </c>
      <c r="C687" s="184" t="str">
        <f>Seeds!AA461</f>
        <v>{"id":"M4-MyM-10a-I-2","stimulus":"&lt;p&gt;Quando o computador de Fernando quebrou, o pai dele preferiu levar o aparelho para conserto em vez de comprar um novo. Na hora do pagamento, ele deu R$ {{T2}} porque o preço do reparo foi de R$ {{T1}}. Qual foi o valor que ele recebeu de troco?&lt;/p&gt;","hint":"&lt;p&gt;As subtrações de reais e centavos são as mesmas dos números decimais.&lt;/p&gt;","feedback":"&lt;p&gt;As subtrações de reais e centavos são as mesmas dos números decimais.&lt;/p&gt;&lt;p style=\"text-align: center\"&gt;{{T2}} − {{T1}} = R$ {{T3}}&lt;/p&gt;","seed":{"parameters":[{"name":"Q1","label":null,"min":4200,"max":19800,"step":100},{"name":"Q2","label":null,"min":4200,"max":19800,"step":100},{"name":"Q3","label":null,"min":1050,"max":4950,"step":100}],"calculated":[{"name":"T1","function":"{{Q1}}/100","temp":true},{"name":"T2","function":"math.ceil({{Q1}}/1000)*10","temp":true},{"name":"T3","function":"{{T2}}-{{T1}}","temp":true},{"name":"T4","function":"{{T2}}-{{Q2}}/1000","temp":true},{"name":"T5","function":"{{T2}}-{{Q3}}/100","temp":true},{"name":"A1","label":"R$ {{T3}}"},{"name":"A2","label":"R$ {{T4}}","incorrect":true},{"name":"A3","label":"R$ {{T5}}","incorrect":true}],"uniques":true},"algorithm":{"name":"trueFalse","template":"Multiple choice – standard","params":{"countCorrect":1,"countIncorrect":2,"showCheckIcon":false,
            "columns": 3
        }
    }
}</v>
      </c>
      <c r="D687" s="184" t="str">
        <f t="shared" si="2"/>
        <v>#REF!</v>
      </c>
    </row>
    <row r="688" ht="15.75" customHeight="1">
      <c r="A688" s="184" t="str">
        <f>Seeds!AB462</f>
        <v>M4-MyM-10a-I-3</v>
      </c>
      <c r="B688" s="184" t="str">
        <f t="shared" si="249"/>
        <v>#REF!</v>
      </c>
      <c r="C688" s="184" t="str">
        <f>Seeds!AA462</f>
        <v>{"id":"M4-MyM-10a-I-3","stimulus":"&lt;p&gt;Em uma loja de roupas, Fabiana e Giulia foram informadas de que poderiam pagar {{Q10}} de segunda mão em {{Q1}} parcelas. Se o preço era R$ {{T1}}, quanto seria cada prestação?&lt;/p&gt;","hint":"&lt;p&gt;As divisões de reais e centavos são as mesmas dos números decimais.&lt;/p&gt;","feedback":"&lt;p&gt;As divisões de reais e centavos são as mesmas dos números decimais.&lt;/p&gt;&lt;p style=\"text-align: center\"&gt;{{T1}} : {{Q1}} = R$ {{T2}}&lt;/p&gt;","seed":{"parameters":[{"name":"Q1","label":null,"min":10,"max":36,"step":1},{"name":"Q2","label":null,"min":4000,"max":20000,"step":5},{"name":"Q3","label":null,"min":4000,"max":20000,"step":5},{"name":"Q4","label":null,"min":1000,"max":5000,"step":5},{"name":"Q10","list":["uma geladeira","uma secadora","uma lavadora","um sofá"]}],"calculated":[{"name":"T1","function":"{{Q1}}*{{Q2}}/100","temp":true},{"name":"T2","function":"{{Q2}}/100","temp":true},{"name":"T3","function":"{{Q3}}/100","temp":true},{"name":"T4","function":"{{Q4}}/100","temp":true},{"name":"A1","label":"R$ {{T2}}"},{"name":"A2","label":"R$ {{T3}}","incorrect":true},{"name":"A3","label":"R$ {{T4}}","incorrect":true}],"uniques":true},"algorithm":{"name":"trueFalse","template":"Multiple choice – standard","params":{"countCorrect":1,"countIncorrect":2,"showCheckIcon":false,
            "columns": 3
        }
    }
}</v>
      </c>
      <c r="D688" s="184" t="str">
        <f t="shared" si="2"/>
        <v>#REF!</v>
      </c>
    </row>
    <row r="689" ht="15.75" customHeight="1">
      <c r="A689" s="184" t="str">
        <f>Seeds!AB463</f>
        <v>M4-MyM-10a-E-1</v>
      </c>
      <c r="B689" s="184" t="str">
        <f t="shared" si="249"/>
        <v>#REF!</v>
      </c>
      <c r="C689" s="184" t="str">
        <f>Seeds!AA463</f>
        <v>{"id":"M4-MyM-10a-E-1","stimulus":"&lt;p&gt;Júlio recebeu um desconto de R$ {{T2}} na compra de alguns brinquedos de madeira para os filhos dele. Se os brinquedos custavam R$ {{T1}}, quanto pagou Júlio?&lt;/p&gt;","template":"&lt;p&gt;Ele pagou R$ {{response}} .&lt;/p&gt;","hint":"&lt;p&gt;As subtrações de reais e centavos são as mesmas dos números decimais.&lt;/p&gt;","feedback":"&lt;p&gt;As subtrações de reais e centavos são as mesmas dos números decimais.&lt;/p&gt;&lt;p style=\"text-align: center\"&gt;{{T1}} − {{T2}} = R$ {{A1}}&lt;/p&gt;","seed":{"parameters":[{"name":"Q1","label":null,"min":200,"max":500,"step":5},{"name":"Q2","label":null,"min":2000,"max":6000,"step":25}],"calculated":[{"name":"A1","label":"{{function}}","function":"{{Q2}}/100"},{"name":"T1","function":"({{Q1}}+{{Q2}})/100","temp":true},{"name":"T2","function":"{{Q1}}/100","temp":true}],"uniques":true},"algorithm":{"name":"calculateOperation","params":{"method":"equivLiteral","keyboard":"INTERMEDIATE"}}}</v>
      </c>
      <c r="D689" s="184" t="str">
        <f t="shared" si="2"/>
        <v>#REF!</v>
      </c>
    </row>
    <row r="690" ht="15.75" customHeight="1">
      <c r="A690" s="184" t="str">
        <f>Seeds!AB464</f>
        <v>M4-MyM-10a-E-2</v>
      </c>
      <c r="B690" s="184" t="str">
        <f t="shared" si="249"/>
        <v>#REF!</v>
      </c>
      <c r="C690" s="184" t="str">
        <f>Seeds!AA464</f>
        <v>{"id":"M4-MyM-10a-E-2","stimulus":"&lt;p&gt;Ana foi à um sacolão comprar frutas frescas. Para uma compra de R$ {{T1}}, ela deu R$ {{T2}}. Quanto de troco ela recebeu?&lt;/p&gt;","template":"&lt;p&gt;Ela recebeu R$ {{response}}.&lt;/p&gt;","hint":"&lt;p&gt;As subtrações de euros e centavos são as mesmas que as de números decimais.&lt;/p&gt;","feedback":"&lt;p&gt;As subtrações de euros e centavos são as mesmas que as de números decimais.&lt;/p&gt;&lt;p style=\"text-align: center\"&gt;{{T2}} − {{T1}} = R$ {{A1}}&lt;/p&gt;","seed":{"parameters":[{"name":"Q1","label":null,"min":1050,"max":2950,"step":100},{"name":"Q2","label":null,"min":1050,"max":2950,"step":100},{"name":"Q3","label":null,"min":1050,"max":2950,"step":100}],"calculated":[{"name":"A1","label":"{{function}}","function":"{{T2}}-{{T1}}"},{"name":"T1","function":"{{Q1}}/100","temp":true},{"name":"T2","function":"math.ceil({{Q1}}/1000)*10","temp":true}],"uniques":true},"algorithm":{"name":"calculateOperation","params":{"method":"equivLiteral","keyboard":"INTERMEDIATE"}}}</v>
      </c>
      <c r="D690" s="184" t="str">
        <f t="shared" si="2"/>
        <v>#REF!</v>
      </c>
    </row>
    <row r="691" ht="15.75" customHeight="1">
      <c r="A691" s="184" t="str">
        <f>Seeds!AB465</f>
        <v>M4-MyM-10a-E-3</v>
      </c>
      <c r="B691" s="184" t="str">
        <f t="shared" si="249"/>
        <v>#REF!</v>
      </c>
      <c r="C691" s="184" t="str">
        <f>Seeds!AA465</f>
        <v>{"id":"M4-MyM-10a-E-3","stimulus":"&lt;p&gt;Pablo e Vicente querem comprar {{Q10}}, mas vão pagar em {{Q1}} parcelas de R$ {{T1}} cada. Qual é o preço total do produto?&lt;/p&gt;","template":"&lt;p&gt;O preço total é R$ {{response}}.&lt;/p&gt;","hint":"&lt;p&gt;As multiplicações de euros e centavos são as mesmas que as de números decimais.&lt;/p&gt;","feedback":"&lt;p&gt;As multiplicações de euros e centavos são iguais às de números decimais.&lt;/p&gt;&lt;p style=\"text-align: center\"&gt;{{Q1}} × {{T1}} = R$ {{A1}}&lt;/p&gt;","seed":{"parameters":[{"name":"Q1","label":null,"min":10,"max":36,"step":1},{"name":"Q2","label":null,"min":4000,"max":20000,"step":5},{"name":"Q10","list":["uma televisão","uma máquina fotográfica","um computador","um celular"]}],"calculated":[{"name":"A1","label":"{{function}}","function":"{{Q1}}*{{Q2}}/100"},{"name":"T1","function":"{{Q2}}/100","temp":true}],"uniques":true},"algorithm":{"name":"calculateOperation","params":{"method":"equivLiteral","keyboard":"INTERMEDIATE"}}}</v>
      </c>
      <c r="D691" s="184" t="str">
        <f t="shared" si="2"/>
        <v>#REF!</v>
      </c>
    </row>
    <row r="692" ht="15.75" customHeight="1">
      <c r="A692" s="184" t="str">
        <f t="shared" ref="A692:C692" si="250">#REF!</f>
        <v>#REF!</v>
      </c>
      <c r="B692" s="184" t="str">
        <f t="shared" si="250"/>
        <v>#REF!</v>
      </c>
      <c r="C692" s="184" t="str">
        <f t="shared" si="250"/>
        <v>#REF!</v>
      </c>
      <c r="D692" s="184" t="str">
        <f t="shared" si="2"/>
        <v>#REF!</v>
      </c>
    </row>
    <row r="693" ht="15.75" customHeight="1">
      <c r="A693" s="184" t="str">
        <f t="shared" ref="A693:C693" si="251">#REF!</f>
        <v>#REF!</v>
      </c>
      <c r="B693" s="184" t="str">
        <f t="shared" si="251"/>
        <v>#REF!</v>
      </c>
      <c r="C693" s="184" t="str">
        <f t="shared" si="251"/>
        <v>#REF!</v>
      </c>
      <c r="D693" s="184" t="str">
        <f t="shared" si="2"/>
        <v>#REF!</v>
      </c>
    </row>
    <row r="694" ht="15.75" customHeight="1">
      <c r="A694" s="184" t="str">
        <f t="shared" ref="A694:C694" si="252">#REF!</f>
        <v>#REF!</v>
      </c>
      <c r="B694" s="184" t="str">
        <f t="shared" si="252"/>
        <v>#REF!</v>
      </c>
      <c r="C694" s="184" t="str">
        <f t="shared" si="252"/>
        <v>#REF!</v>
      </c>
      <c r="D694" s="184" t="str">
        <f t="shared" si="2"/>
        <v>#REF!</v>
      </c>
    </row>
    <row r="695" ht="15.75" customHeight="1">
      <c r="A695" s="184" t="str">
        <f t="shared" ref="A695:C695" si="253">#REF!</f>
        <v>#REF!</v>
      </c>
      <c r="B695" s="184" t="str">
        <f t="shared" si="253"/>
        <v>#REF!</v>
      </c>
      <c r="C695" s="184" t="str">
        <f t="shared" si="253"/>
        <v>#REF!</v>
      </c>
      <c r="D695" s="184" t="str">
        <f t="shared" si="2"/>
        <v>#REF!</v>
      </c>
    </row>
    <row r="696" ht="15.75" customHeight="1">
      <c r="A696" s="184" t="str">
        <f>Seeds!AB466</f>
        <v>M4-MyM-6a-I-1</v>
      </c>
      <c r="B696" s="184" t="str">
        <f t="shared" ref="B696:B745" si="254">#REF!</f>
        <v>#REF!</v>
      </c>
      <c r="C696" s="184" t="str">
        <f>Seeds!AA466</f>
        <v>{"id":"M4-MyM-6a-I-1","stimulus":"&lt;p&gt;Ajuste os números do relógio para que se leia {{T11}}{{T12}}{{T13}}{{T14}}.&lt;/p&gt;","feedback":"&lt;p&gt;Em relógios digitais, o número antes dos dois pontos marca a hora e o número depois marca os minutos.&lt;/p&gt;","hint":"&lt;p&gt;Em relógios digitais, o número antes dos dois pontos marca a hora e o número depois marca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'pt')}","temp":"true"},{"name":"A1","function":"{{Q1}}"},{"name":"A2","function":"{{Q2}}"},{"name":"A1LABEL","label":"{{function}}","function":"Lemonlib.toTimeString({{Q1}},{{Q2}})","temp":true}],"uniques":true},"algorithm":{"name":"clock","params":{"type":"digital"}}}</v>
      </c>
      <c r="D696" s="184" t="str">
        <f t="shared" si="2"/>
        <v>#REF!</v>
      </c>
    </row>
    <row r="697" ht="15.75" customHeight="1">
      <c r="A697" s="184" t="str">
        <f>Seeds!AB467</f>
        <v>M4-MyM-6a-I-2</v>
      </c>
      <c r="B697" s="184" t="str">
        <f t="shared" si="254"/>
        <v>#REF!</v>
      </c>
      <c r="C697" s="184" t="str">
        <f>Seeds!AA467</f>
        <v>{"id":"M4-MyM-6a-I-2","stimulus":"&lt;p&gt;Ajuste os ponteiros do relógio para que ele marque {{T11}}{{T12}}{{T13}}{{T14}}.&lt;/p&gt;","feedback":"&lt;p&gt;Nos relógios analógicos, o ponteiro curto aponta para as horas e o ponteiro longo aponta para os minutos.&lt;/p&gt;","hint":"&lt;p&gt;Nos relógios analógicos, o ponteiro curto aponta para as horas e o ponteiro longo aponta para os minutos.&lt;/p&gt;","seed":{"parameters":[{"name":"Q1","label":null,"min":2,"max":11,"step":1},{"name":"Q2","label":null,"min":0,"max":55,"step":5}],"calculated":[{"name":"T11","label":"{{function}}","function":"if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'pt')}","temp":"true"},{"name":"A1","function":"{{Q1}}"},{"name":"A2","function":"{{Q2}}"},{"name":"A1LABEL","label":"{{function}}","function":"Lemonlib.toTimeString({{Q1}},{{Q2}})","temp":true}],"uniques":true},"algorithm":{"name":"clock","params":{"type":"analog"}}}</v>
      </c>
      <c r="D697" s="184" t="str">
        <f t="shared" si="2"/>
        <v>#REF!</v>
      </c>
    </row>
    <row r="698" ht="15.75" customHeight="1">
      <c r="A698" s="184" t="str">
        <f>Seeds!AB468</f>
        <v>M4-MyM-6a-E-1</v>
      </c>
      <c r="B698" s="184" t="str">
        <f t="shared" si="254"/>
        <v>#REF!</v>
      </c>
      <c r="C698" s="184" t="str">
        <f>Seeds!AA468</f>
        <v>{"id":"M4-MyM-6a-E-1","stimulus":"&lt;p&gt;Qual opção a seguir representa {{T11}}{{T12}}{{T13}}{{T14}}?&lt;/p&gt;","hint":"&lt;p&gt;Nos relógios digitais, o número antes dos dois pontos indica a hora e o número depois indica os minutos.&lt;/p&gt;","feedback":"&lt;p&gt;Nos relógios digitais, o número antes dos dois pontos indica a hora e o número depois indica os minutos.&lt;/p&gt;&lt;p&gt;Depois das 12 horas, subtraia 12 da hora que aparece digitalmente.&lt;/p&gt;","seed":{"parameters":[{"name":"Q1","label":null,"min":2,"max":11,"step":1},{"name":"Q2","label":null,"min":10,"max":55,"step":5},{"name":"Q3","label":null,"min":2,"max":11,"step":1},{"name":"Q4","label":null,"min":10,"max":55,"step":5},{"name":"Q5","label":null,"min":2,"max":11,"step":1},{"name":"Q6","label":null,"min":10,"max":55,"step":5}],"calculated":[{"name":"T11","label":"{{function}}","function":"if ({{Q2}} &lt; 31) {Lemonlib.numToWords({{Q1}}, 'pt')}","temp":"true"},{"name":"T12","label":"{{function}}","function":"if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'+Lemonlib.numToWords({{Q1}}+1, 'pt')}","temp":"true"},{"name":"T1","function":"{{Q1}}+12","temp":true},{"name":"T2","function":"{{Q2}}+12","temp":true},{"name":"T3","function":"{{Q3}}+12","temp":true},{"name":"A1","label":"{{T1}}:{{Q2}}"},{"name":"A2","label":"{{T2}}:{{Q4}}","incorrect":true},{"name":"A3","label":"{{T3}}:{{Q6}}","incorrect":true}],"uniques":true},"algorithm":{"name":"trueFalse","template":"Multiple choice – standard","params":{"countCorrect":1,"countIncorrect":2,"showCheckIcon":false,
            "columns": 3
        }
    }
}</v>
      </c>
      <c r="D698" s="184" t="str">
        <f t="shared" si="2"/>
        <v>#REF!</v>
      </c>
    </row>
    <row r="699" ht="15.75" customHeight="1">
      <c r="A699" s="184" t="str">
        <f>Seeds!AB469</f>
        <v>M4-MyM-6b-I-1</v>
      </c>
      <c r="B699" s="184" t="str">
        <f t="shared" si="254"/>
        <v>#REF!</v>
      </c>
      <c r="C699" s="184" t="str">
        <f>Seeds!AA469</f>
        <v>{"id":"M4-MyM-6b-I-1","stimulus":"&lt;p&gt;Escolha a equivalência correta.&lt;/p&gt;","template":"&lt;p style=\"text-align: center\"&gt;{{Q1}} minutos =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segundos&lt;/p&gt;","seed":{"parameters":[{"name":"Q1","label":null,"min":2,"max":50,"step":1},{"name":"Q2","label":null,"min":1,"max":50,"step":1},{"name":"Q3","label":null,"min":1,"max":50,"step":1}],"calculated":[{"name":"A1","label":"{{function}}","function":"{{Q1}}*60","group":1},{"name":"A2","label":"{{function}}","function":"{{Q2}}*60","group":1,"incorrect":true},{"name":"A3","label":"{{function}}","function":"{{Q3}}*60","group":1,"incorrect":true}],"uniques":true},"algorithm":{"name":"groupResponses","template":"Cloze with drop down"}}</v>
      </c>
      <c r="D699" s="184" t="str">
        <f t="shared" si="2"/>
        <v>#REF!</v>
      </c>
    </row>
    <row r="700" ht="15.75" customHeight="1">
      <c r="A700" s="184" t="str">
        <f>Seeds!AB470</f>
        <v>M4-MyM-6b-I-2</v>
      </c>
      <c r="B700" s="184" t="str">
        <f t="shared" si="254"/>
        <v>#REF!</v>
      </c>
      <c r="C700" s="184" t="str">
        <f>Seeds!AA470</f>
        <v>{"id":"M4-MyM-6b-I-2","stimulus":"&lt;p&gt;Escolha a equivalência correta.&lt;/p&gt;","template":"&lt;p style=\"text-align: center\"&gt;{{T1}} segundos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minutos&lt;/p&gt;","seed":{"parameters":[{"name":"Q1","label":null,"min":2,"max":50,"step":1},{"name":"Q2","label":null,"min":1,"max":50,"step":1},{"name":"Q3","label":null,"min":1,"max":50,"step":1}],"calculated":[{"name":"T1","function":"{{Q1}}*60","temp":true},{"name":"A1","label":"{{function}}","function":"{{Q1}}","group":1},{"name":"A2","label":"{{function}}","function":"{{Q2}}","group":1,"incorrect":true},{"name":"A3","label":"{{function}}","function":"{{Q3}}","group":1,"incorrect":true}],"uniques":true},"algorithm":{"name":"groupResponses","template":"Cloze with drop down"}}</v>
      </c>
      <c r="D700" s="184" t="str">
        <f t="shared" si="2"/>
        <v>#REF!</v>
      </c>
    </row>
    <row r="701" ht="15.75" customHeight="1">
      <c r="A701" s="184" t="str">
        <f>Seeds!AB471</f>
        <v>M4-MyM-6b-I-3</v>
      </c>
      <c r="B701" s="184" t="str">
        <f t="shared" si="254"/>
        <v>#REF!</v>
      </c>
      <c r="C701" s="184" t="str">
        <f>Seeds!AA471</f>
        <v>{"id":"M4-MyM-6b-I-3","stimulus":"&lt;p&gt;Escolha a equivalência correta.&lt;/p&gt;","template":"&lt;p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abel":null,"min":2,"max":10,"step":1},{"name":"Q2","label":null,"min":1,"max":10,"step":1},{"name":"Q3","label":null,"min":1,"max":10,"step":1}],"calculated":[{"name":"A1","label":"{{function}}","function":"{{Q1}}*60","group":1},{"name":"A2","label":"{{function}}","function":"{{Q2}}*60","group":1,"incorrect":true},{"name":"A3","label":"{{function}}","function":"{{Q3}}*60","group":1,"incorrect":true}],"uniques":true},"algorithm":{"name":"groupResponses","template":"Cloze with drop down"}}</v>
      </c>
      <c r="D701" s="184" t="str">
        <f t="shared" si="2"/>
        <v>#REF!</v>
      </c>
    </row>
    <row r="702" ht="15.75" customHeight="1">
      <c r="A702" s="184" t="str">
        <f>Seeds!AB472</f>
        <v>M4-MyM-6b-E-1</v>
      </c>
      <c r="B702" s="184" t="str">
        <f t="shared" si="254"/>
        <v>#REF!</v>
      </c>
      <c r="C702" s="184" t="str">
        <f>Seeds!AA472</f>
        <v>{"id":"M4-MyM-6b-E-1","stimulus":"&lt;p&gt;Complete a igualdade a seguir.&lt;/p&gt;","template":"&lt;p style=\"text-align: center\"&gt;{{T1}} minutos = {{response}} horas&lt;/p&gt;","hint":"&lt;p&gt;Estas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center\"&gt;{{T1}} : 60 = {{Q1}} horas&lt;/p&gt;","seed":{"parameters":[{"name":"Q1","list":["2","3","4","5"]}],"calculated":[{"name":"T1","function":"{{Q1}}*60","temp":true},{"name":"A1","function":"{{Q1}}"}],"uniques":true},"algorithm":{"name":"calculateOperation","params":{"method":"equivLiteral","keyboard":"NUMERICAL"}}}</v>
      </c>
      <c r="D702" s="184" t="str">
        <f t="shared" si="2"/>
        <v>#REF!</v>
      </c>
    </row>
    <row r="703" ht="15.75" customHeight="1">
      <c r="A703" s="184" t="str">
        <f>Seeds!AB473</f>
        <v>M4-MyM-6b-E-2</v>
      </c>
      <c r="B703" s="184" t="str">
        <f t="shared" si="254"/>
        <v>#REF!</v>
      </c>
      <c r="C703" s="184" t="str">
        <f>Seeds!AA473</f>
        <v>{"id":"M4-MyM-6b-E-2","stimulus":"&lt;p&gt;Complete a igualdade a seguir.&lt;/p&gt;","template":"&lt;p style=\"text-align: center\"&gt;{{Q1}} horas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{{A1}} minutos&lt;/p&gt;","seed":{"parameters":[{"name":"Q1","list":["2","3","4","5"]}],"calculated":[{"name":"A1","function":"{{Q1}}*60"}],"uniques":true},"algorithm":{"name":"calculateOperation","params":{"method":"equivLiteral","keyboard":"NUMERICAL"}}}</v>
      </c>
      <c r="D703" s="184" t="str">
        <f t="shared" si="2"/>
        <v>#REF!</v>
      </c>
    </row>
    <row r="704" ht="15.75" customHeight="1">
      <c r="A704" s="184" t="str">
        <f>Seeds!AB474</f>
        <v>M4-MyM-6b-E-3</v>
      </c>
      <c r="B704" s="184" t="str">
        <f t="shared" si="254"/>
        <v>#REF!</v>
      </c>
      <c r="C704" s="184" t="str">
        <f>Seeds!AA474</f>
        <v>{"id":"M4-MyM-6b-E-3","stimulus":"&lt;p&gt;Complete a seguinte igualdade.&lt;/p&gt;","template":"&lt;p style=\"text-align: center\"&gt;{{Q1}} horas e {{Q2}} minutos =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 style=\"text-align: center\"&gt;{{Q1}} × 60 = {{T1}} minutos&lt;/p&gt;&lt;p&gt;{{Q2}} + {{T1}} = {{A1}} minutos&lt;/p&gt;","seed":{"parameters":[{"name":"Q1","list":["2","3","4","5"]},{"name":"Q2","list":["10","20","30","40","50"]}],"calculated":[{"name":"T1","function":"{{Q1}}*60","temp":true},{"name":"A1","function":"{{Q1}}*60+{{Q2}}"}],"uniques":true},"algorithm":{"name":"calculateOperation","params":{"method":"equivLiteral","keyboard":"NUMERICAL"}}}</v>
      </c>
      <c r="D704" s="184" t="str">
        <f t="shared" si="2"/>
        <v>#REF!</v>
      </c>
    </row>
    <row r="705" ht="15.75" customHeight="1">
      <c r="A705" s="184" t="str">
        <f>Seeds!AB475</f>
        <v>M4-MyM-6b-A-1</v>
      </c>
      <c r="B705" s="184" t="str">
        <f t="shared" si="254"/>
        <v>#REF!</v>
      </c>
      <c r="C705" s="184" t="str">
        <f>Seeds!AA475</f>
        <v>{"id":"M4-MyM-6b-A-1","stimulus":"&lt;p&gt;Clara esperou {{T1}} segundos até sua irmã sair da aula para elas irem embora juntas. A quantos minutos esse tempo equivale?&lt;/p&gt;","template":"&lt;p&gt;{{T1}} segundos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caso:&lt;/p&gt;&lt;p&gt;{{T1}} : 60 = {{Q1}} minutos&lt;/p&gt;","seed":{"parameters":[{"name":"Q1","label":null,"min":2,"max":15,"step":1}],"calculated":[{"name":"T1","function":"{{Q1}}*60","temp":true},{"name":"A1","function":"{{Q1}}"}],"uniques":true},"algorithm":{"name":"calculateOperation","params":{"method":"equivLiteral","keyboard":"NUMERICAL"}}}</v>
      </c>
      <c r="D705" s="184" t="str">
        <f t="shared" si="2"/>
        <v>#REF!</v>
      </c>
    </row>
    <row r="706" ht="15.75" customHeight="1">
      <c r="A706" s="184" t="str">
        <f>Seeds!AB476</f>
        <v>M4-MyM-6b-A-2</v>
      </c>
      <c r="B706" s="184" t="str">
        <f t="shared" si="254"/>
        <v>#REF!</v>
      </c>
      <c r="C706" s="184" t="str">
        <f>Seeds!AA476</f>
        <v>{"id":"M4-MyM-6b-A-2","stimulus":"&lt;p&gt;Tatiana preparou uma comida para seus sobrinhos em {{Q1}} minutos. A quantos segundos esse tempo equivale?&lt;/p&gt;","template":"&lt;p&gt;{{Q1}} minutos são {{response}} segundos.&lt;/p&gt;","hint":"&lt;p&gt;Estas são as equivalências entre as unidades de tempo:&lt;/p&gt;&lt;div style=\"display:flex; justify-content:center;\"&gt;&lt;img src=\"https://blueberry-assets.oneclick.es/M4_MyM_6b_1.svg\" width=\"450\"&gt;&lt;/div&gt;","feedback":"&lt;p&gt;Estas são as equivalências entre as unidades de tempo:&lt;/p&gt;&lt;div style=\"display:flex; justify-content:center;\"&gt;&lt;img src=\"https://blueberry-assets.oneclick.es/M4_MyM_6b_1.svg\" width=\"450\"&gt;&lt;/div&gt;&lt;p&gt;Neste caso:&lt;/p&gt;&lt;p&gt;{{Q1}} × 60 = {{A1}} segundos&lt;/p&gt;","seed":{"parameters":[{"name":"Q1","label":null,"min":20,"max":40,"step":1}],"calculated":[{"name":"A1","function":"{{Q1}}*60"}],"uniques":true},"algorithm":{"name":"calculateOperation","params":{"method":"equivLiteral","keyboard":"NUMERICAL"}}}</v>
      </c>
      <c r="D706" s="184" t="str">
        <f t="shared" si="2"/>
        <v>#REF!</v>
      </c>
    </row>
    <row r="707" ht="15.75" customHeight="1">
      <c r="A707" s="184" t="str">
        <f>Seeds!AB477</f>
        <v>M4-MyM-6b-A-3</v>
      </c>
      <c r="B707" s="184" t="str">
        <f t="shared" si="254"/>
        <v>#REF!</v>
      </c>
      <c r="C707" s="184" t="str">
        <f>Seeds!AA477</f>
        <v>{"id":"M4-MyM-6b-A-3","stimulus":"&lt;p&gt;A viagem de ônibus de Bianca para visitar a cidade em que ela nasceu e cresceu durou {{Q1}} horas. Esse tempo equivale a quantos minutos são?&lt;/p&gt;","template":"&lt;p&gt;{{Q1}} horas são {{response}} minutos.&lt;/p&gt;","hint":"&lt;p&gt;Estas são as equivalências entre as unidades de tempo:&lt;/p&gt;&lt;div style=\"display:flex; justify-content:center;\"&gt;&lt;img src=\"https://blueberry-assets.oneclick.es/M4_MyM_6b_1.svg\" width=\"450\"&gt;&lt;/div&gt;","feedback":"&lt;p&gt;Estas são as equivalências entre as unidades de tempo:&lt;/p&gt;&lt;img src=\"https://blueberry-assets.oneclick.es/M4_MyM_6b_1.svg\" width=\"450\"&gt;&lt;p&gt;Neste caso:&lt;/p&gt;&lt;p&gt;{{Q1}} × 60 = {{A1}} minutos&lt;/p&gt;","seed":{"parameters":[{"name":"Q1","label":null,"min":2,"max":10,"step":1}],"calculated":[{"name":"A1","function":"{{Q1}}*60"}],"uniques":true},"algorithm":{"name":"calculateOperation","params":{"method":"equivLiteral","keyboard":"NUMERICAL"}}}</v>
      </c>
      <c r="D707" s="184" t="str">
        <f t="shared" si="2"/>
        <v>#REF!</v>
      </c>
    </row>
    <row r="708" ht="15.75" customHeight="1">
      <c r="A708" s="184" t="str">
        <f>Seeds!AB478</f>
        <v>M4-MyM-6c-I-1</v>
      </c>
      <c r="B708" s="184" t="str">
        <f t="shared" si="254"/>
        <v>#REF!</v>
      </c>
      <c r="C708" s="184" t="str">
        <f>Seeds!AA478</f>
        <v>{"id":"M4-MyM-6c-I-1","stimulus":"&lt;p&gt;Lorena começou a fazer as atividades de matemática às {{Q1}}:{{Q2}}. Se ela parou às {{T1}}:{{T2}}, quantos minutos ela ficou estudando?&lt;/p&gt;","template":"&lt;p&gt;Ela estudou por {{response}} minutos.&lt;/p&gt;","hint":"&lt;p&gt;Uma hora tem um máximo de 60 minutos.&lt;/p&gt;","feedback":"&lt;p&gt;Quando o ponteiro dos minutos atingir 60 minutos, adicione 1 hora e conte os minutos do zero.&lt;/p&gt;&lt;p&gt;Entre {{Q1}}:{{Q2}} e {{T1}}:00 passaram-se {{T3}} minutos.&lt;/p&gt;&lt;p&gt;E entre {{T1}}:00 e {{T1}}:{{T2}} passaram-se {{T2}} minutos.&lt;/ p&gt;&lt;p style=\"text-align: center\"&gt;
{{T3}} + {{T2}} = {{Q3}} minutos&lt;/p&gt;","seed":{"parameters":[{"name":"Q1","list":["17","18","19","20"]},{"name":"Q2","label":null,"min":40,"max":55,"step":5},{"name":"Q3","label":null,"min":30,"max":50,"step":5},{"name":"Q4","label":null,"min":25,"max":50,"step":5},{"name":"Q5","label":null,"min":25,"max":50,"step":5}],"calculated":[{"name":"T1","function":"{{Q1}}+1","temp":true},{"name":"T2","function":"{{Q2}}+{{Q3}}-60","temp":true},{"name":"T3","function":"60-{{Q2}}","temp":true},{"name":"A1","label":"{{Q3}}"},{"name":"A2","label":"{{Q4}}","incorrect":true},{"name":"A3","label":"{{Q5}}","incorrect":true}],"uniques":true},"algorithm":{"name":"calculateOperation","template":"Cloze with drag &amp; drop","params":{"keyboard":"INTERMEDIATE"}}}</v>
      </c>
      <c r="D708" s="184" t="str">
        <f t="shared" si="2"/>
        <v>#REF!</v>
      </c>
    </row>
    <row r="709" ht="15.75" customHeight="1">
      <c r="A709" s="184" t="str">
        <f>Seeds!AB479</f>
        <v>M4-MyM-6c-I-2</v>
      </c>
      <c r="B709" s="184" t="str">
        <f t="shared" si="254"/>
        <v>#REF!</v>
      </c>
      <c r="C709" s="184" t="str">
        <f>Seeds!AA479</f>
        <v>{
    "id": "M4-MyM-6c-I-2",
    "stimulus": "&lt;p&gt;Angel entrou no carro dele às {{Q1}}:{{Q2}} para fazer uma viagem para outra cidade. Se a viagem durou {{Q3}} minutos, a que horas ele chegou no destino?&lt;/p&gt;",
    "template": "&lt;p&gt;Chegou às {{response}}.&lt;/p&gt;",
    "hint": "&lt;p&gt;Uma hora tem no máximo 60 minutos.&lt;/p&gt;",
    "feedback": "&lt;p&gt;Quando o ponteiro dos minutos atingir 60 minutos, adicione 1 hora e conte os minutos do zero.&lt;/p&gt;&lt;p&gt;Entre {{Q1}}:{{Q2}} e {{T1}}:00 passaram-se {{T5}} minutos.&lt;/p&gt;&lt;p&gt;Como restam {{T2}} minutos dos {{Q3}} minutos da viagem, significa que ele chegou às {{T1}}:{{T2}}.&lt;/p&gt;",
    "seed": {
        "parameters": [
            {
                "name": "Q1",
                "label": null,
                "min": 8,
                "max": 17,
                "step": 1
            },
            {
                "name": "Q2",
                "label": null,
                "min": 35,
                "max": 55,
                "step": 5
            },
            {
                "name": "Q3",
                "label": null,
                "min": 35,
                "max": 55,
                "step": 5
            },
            {
                "name": "Q4",
                "label": null,
                "min": 40,
                "max": 55,
                "step": 5
            },
            {
                "name": "Q5",
                "label": null,
                "min": 40,
                "max": 55,
                "step": 5
            }
        ],
        "calculated": [
            {
                "name": "T1",
                "function": "{{Q1}}+1",
                "temp": true
            },
            {
                "name": "T2",
                "function": "{{Q2}}+{{Q3}}-60",
                "temp": true
            },
            {
                "name": "T3",
                "function": "{{Q2}}+{{Q4}}-60",
                "temp": true
            },
            {
                "name": "T4",
                "function": "{{Q2}}+{{Q5}}-60",
                "temp": true
            },
            {
                "name": "T5",
                "function": "60-{{Q2}}",
                "temp": true
            },
            {
                "name": "A1",
                "label": "{{T1}}:{{T2}}"
            },
            {
                "name": "A2",
                "label": "{{T1}}:{{T3}}",
                "incorrect": true
            },
            {
                "name": "A3",
                "label": "{{T1}}:{{T4}}",
                "incorrect": true
            }
        ],
        "uniques": true
    },
    "algorithm": {
        "name": "calculateOperation",
        "template": "Cloze with drag &amp; drop"
    }
}</v>
      </c>
      <c r="D709" s="184" t="str">
        <f t="shared" si="2"/>
        <v>#REF!</v>
      </c>
    </row>
    <row r="710" ht="15.75" customHeight="1">
      <c r="A710" s="184" t="str">
        <f>Seeds!AB480</f>
        <v>M4-MyM-6c-I-3</v>
      </c>
      <c r="B710" s="184" t="str">
        <f t="shared" si="254"/>
        <v>#REF!</v>
      </c>
      <c r="C710" s="184" t="str">
        <f>Seeds!AA480</f>
        <v>{"id":"M4-MyM-6c-I-3","stimulus":"&lt;p&gt;Felipe deixou um bolo no forno por {{Q3}} minutos e o retirou às {{T1}}:{{T2}}. A que horas ele colocou o bolo para assar?&lt;/p&gt;","template":"&lt;p&gt;Ele colocou o bolo no forno às {{response}}.&lt;/p&gt;","hint":"&lt;p&gt;Uma hora tem no máximo 60 minutos.&lt;/p&gt;","feedback":"&lt;p&gt;Quando o ponteiro dos minutos atingir 60 minutos, adicione 1 hora e conte os minutos do zero.&lt;/p&gt;&lt;p&gt;Entre {{T1}}:{{T2}} e {{T1}}:00 passaram-se {{T2}} minutos.&lt;/p&gt;&lt;p&gt;Como restam {{T3}} minutos dos {{Q3}} minutos totais, significa que o bolo foi colocado às {{Q1}}:{{Q2}}.&lt;/p&gt;","seed":{"parameters":[{"name":"Q1","label":null,"min":8,"max":17,"step":1},{"name":"Q2","label":null,"min":30,"max":55,"step":5},{"name":"Q3","label":null,"min":30,"max":55,"step":5},{"name":"Q4","label":null,"min":30,"max":55,"step":5},{"name":"Q5","label":null,"min":30,"max":55,"step":5}],"calculated":[{"name":"T1","function":"{{Q1}}+1","temp":true},{"name":"T2","function":"{{Q2}}+{{Q3}}-60","temp":true},{"name":"T3","function":"60-{{Q2}}","temp":true},{"name":"A1","label":"{{Q1}}:{{Q2}}"},{"name":"A2","label":"{{Q1}}:{{Q4}}","incorrect":true},{"name":"A3","label":"{{Q1}}:{{Q5}}","incorrect":true}],"uniques":true},"algorithm":{"name":"calculateOperation","template":"Cloze with drag &amp; drop","params":{"keyboard":"INTERMEDIATE"}}}</v>
      </c>
      <c r="D710" s="184" t="str">
        <f t="shared" si="2"/>
        <v>#REF!</v>
      </c>
    </row>
    <row r="711" ht="15.75" customHeight="1">
      <c r="A711" s="184" t="str">
        <f>Seeds!AB481</f>
        <v>M4-MyM-6c-E-1</v>
      </c>
      <c r="B711" s="184" t="str">
        <f t="shared" si="254"/>
        <v>#REF!</v>
      </c>
      <c r="C711" s="184" t="str">
        <f>Seeds!AA481</f>
        <v>{"id":"M4-MyM-6c-E-1","stimulus":"&lt;p&gt;O grupo musical de Dani começou a ensaiar às {{Q1}}:{{Q2}} e terminou {{Q3}} minutos depois. Mova os ponteiros do relógio para marcar a hora em que eles terminaram.&lt;/p&gt;","feedback":"&lt;p&gt;Quando o ponteiro dos minutos atingir 60 minutos, adicione mais 1 hora e conte os minutos a partir do zero.&lt;/p&gt;&lt;p&gt;Entre {{Q1}}:{{Q2}} e {{T1}}:00 passaram-se {{T2}} minutos.&lt;/p&gt;&lt;p&gt;Como sobram {{T3}} minutos dos {{Q3}} minutos do ensaio, isso significa que eles terminaram às {{T1}}:{{T3}}.&lt;/p&gt;","hint":"&lt;p&gt;Uma hora tem um máximo de 60 minutos.&lt;/p&gt;","seed":{"parameters":[{"name":"Q1","label":null,"min":8,"max":17,"step":1},{"name":"Q2","label":null,"min":40,"max":55,"step":1},{"name":"Q3","label":null,"min":25,"max":50,"step":5}],"calculated":[{"name":"T1","function":"{{Q1}}+1","temp":true},{"name":"T2","function":"60-{{Q2}}","temp":true},{"name":"T3","function":"{{Q2}}+{{Q3}}-60","temp":true},{"name":"A1","function":"{{Q1}}+1"},{"name":"A1","function":"{{Q2}}+{{Q3}}-60"},{"name":"A1LABEL","label":"{{function}}","function":"Lemonlib.toTimeString({{A1}},{{A2}})","temp":true}],"uniques":false},"algorithm":{"name":"clock","params":{"type":"analog"}}}</v>
      </c>
      <c r="D711" s="184" t="str">
        <f t="shared" si="2"/>
        <v>#REF!</v>
      </c>
    </row>
    <row r="712" ht="15.75" customHeight="1">
      <c r="A712" s="184" t="str">
        <f>Seeds!AB482</f>
        <v>M4-MyM-6c-E-2</v>
      </c>
      <c r="B712" s="184" t="str">
        <f t="shared" si="254"/>
        <v>#REF!</v>
      </c>
      <c r="C712" s="184" t="str">
        <f>Seeds!AA482</f>
        <v>{"id":"M4-MyM-6c-E-2","stimulus":"&lt;p&gt;Alessanda viu as horas no relógio depois que leu um texto por {{Q3}} minutos. Se o relógio mostrava {{T1}}:{{T2}}, a que horas ela começou a ler? Marque essa hora neste relógio.&lt;/p&gt;","feedback":"&lt;p&gt;Quando o ponteiro dos minutos atingir 60 minutos, adicione mais 1 hora e conte os minutos a partir do zero.&lt;/p&gt;&lt;p&gt;Entre {{T1}}:{{T2}} e {{T1}}:00 passaram-se {{T2}} minutos.&lt;/p&gt;&lt;p&gt;Como restam {{T3}} minutos dos {{Q3}} minutos de leitura, significa que ela começou a ler às {{Q1}}:{{Q2}}.&lt;/p&gt;","hint":"&lt;p&gt;Uma hora tem no máximo 60 minutos.&lt;/p&gt;","seed":{"parameters":[{"name":"Q1","label":null,"min":8,"max":17,"step":1},{"name":"Q2","label":null,"min":40,"max":55,"step":1},{"name":"Q3","label":null,"min":25,"max":50,"step":5}],"calculated":[{"name":"T1","function":"{{Q1}}+1","temp":true},{"name":"T3","function":"60-{{Q2}}","temp":true},{"name":"T2","function":"{{Q2}}+{{Q3}}-60","temp":true},{"name":"A1","function":"{{Q1}}"},{"name":"A2","function":"{{Q2}}"},{"name":"A1LABEL","label":"{{function}}","function":"Lemonlib.toTimeString({{Q1}},{{Q2}})","temp":true}],"uniques":false},"algorithm":{"name":"clock","params":{"type":"digital"}}}</v>
      </c>
      <c r="D712" s="184" t="str">
        <f t="shared" si="2"/>
        <v>#REF!</v>
      </c>
    </row>
    <row r="713" ht="15.75" customHeight="1">
      <c r="A713" s="184" t="str">
        <f>Seeds!AB483</f>
        <v>M4-MyM-6c-E-3</v>
      </c>
      <c r="B713" s="184" t="str">
        <f t="shared" si="254"/>
        <v>#REF!</v>
      </c>
      <c r="C713" s="184" t="str">
        <f>Seeds!AA483</f>
        <v>{"id":"M4-MyM-6c-E-3","stimulus":"&lt;p&gt;Enrique e seu irmão então jogando videogame desde as {{Q1}}:{{Q2}}. Se eles terminaram de jogar {{Q3}} minutos depois, a que horas desligaram o console ? Marque a hora neste relógio.&lt;/p&gt;","feedback":"&lt;p&gt;Quando o ponteiro dos minutos atingir 60 minutos, adicione mais 1 hora e conte os minutos a partir do zero.&lt;/p&gt;&lt;p&gt;Entre {{Q1}}:{{Q2}} e {{T1}}:00 passaram-se {{T2}} minutos.&lt;/p&gt;&lt;p&gt;Como faltam {{T3}} minutos dos {{Q3}} minutos de jogo, isso significa que eles terminaram às {{T1}}:{{T3}}.&lt;/p&gt;","hint":"&lt;p&gt;Uma hora tem no máximo 60 minutos.&lt;/p&gt;","seed":{"parameters":[{"name":"Q1","label":null,"min":8,"max":17,"step":1},{"name":"Q2","label":null,"min":40,"max":55,"step":1},{"name":"Q3","label":null,"min":25,"max":50,"step":5}],"calculated":[{"name":"T1","function":"{{Q1}}+1","temp":true},{"name":"T2","function":"60-{{Q2}}","temp":true},{"name":"T3","function":"{{Q2}}+{{Q3}}-60","temp":true},{"name":"A1","function":"{{Q1}}+1"},{"name":"A2","function":"{{Q2}}+{{Q3}}-60"},{"name":"A1LABEL","label":"{{function}}","function":"Lemonlib.toTimeString({{A1}},{{A2}})","temp":true}],"uniques":false},"algorithm":{"name":"clock","params":{"type":"analog"}}}</v>
      </c>
      <c r="D713" s="184" t="str">
        <f t="shared" si="2"/>
        <v>#REF!</v>
      </c>
    </row>
    <row r="714" ht="15.75" customHeight="1">
      <c r="A714" s="184" t="str">
        <f>Seeds!AB484</f>
        <v>M4-MyM-7a-I-1</v>
      </c>
      <c r="B714" s="184" t="str">
        <f t="shared" si="254"/>
        <v>#REF!</v>
      </c>
      <c r="C714" s="184" t="str">
        <f>Seeds!AA484</f>
        <v>{"id":"M4-MyM-7a-I-1","stimulus":"&lt;p&gt;Arraste cada unidade de tempo para as situações correspondentes.&lt;/p&gt;","hint":"&lt;p&gt;Algumas medidas de tempo são:&lt;/p&gt;&lt;p style=\"text-align: center\"&gt;1 década = 10 anos&lt;/p&gt;&lt;p style=\"text-align: center\"&gt;1 século = 100 anos&lt;/p&gt;","feedback":"&lt;p&gt;Algumas medidas de tempo são:&lt;/p&gt;&lt;p style=\"text-align: center\"&gt;1 década = 10 anos&lt;/p&gt;&lt;p style=\"text-align: center\"&gt;1 século = 100 anos&lt;/p&gt;","seed":{"parameters":[{"name":"Q1","label":null,"list":["Uma semana dura 7 ... .","O mês de agosto tem 31 ... .","O mês de janeiro tem 31 ...."]},{"name":"Q2","label":null,"list":["Duas... têm 14 dias.","Um mês tem 4 ... .","Um ano é 52 ..."]},{"name":"Q3","label":null,"list":["Um ano tem 12 ....","Um bebê fala suas primeiras palavras quando ele tem cerca de 9 ...","A primavera dura três ..."]},{"name":"Q4","label":null,"list":["Vinte anos são dois...","Meio século são cinco..."]},{"name":"Q5","label":null,"list":["Cem anos é um..."]}],"calculated":[{"name":"A1","label":"dias","function":"{{Q1}}"},{"name":"A2","label":"semanas","function":"{{Q2}}"},{"name":"A3","label":"meses","function":"{{Q3}}"},{"name":"A4","label":"décadas","function":"{{Q4}}"},{"name":"A5","label":"século","function":"{{Q5}}"}],"uniques":true},"algorithm":{"name":"linkOperationResult","params":{"invert":false},"template":"Match list"}}</v>
      </c>
      <c r="D714" s="184" t="str">
        <f t="shared" si="2"/>
        <v>#REF!</v>
      </c>
    </row>
    <row r="715" ht="15.75" customHeight="1">
      <c r="A715" s="184" t="str">
        <f>Seeds!AB485</f>
        <v>M4-MyM-7a-E-1</v>
      </c>
      <c r="B715" s="184" t="str">
        <f t="shared" si="254"/>
        <v>#REF!</v>
      </c>
      <c r="C715" s="184" t="str">
        <f>Seeds!AA485</f>
        <v>{"id":"M4-MyM-7a-E-1","stimulus":"&lt;p&gt;Escreva a unidade de medida de tempo mais apropriada para completar essas frases.&lt;/p&gt;","template":"&lt;p&gt;A cada {{response}} há exames na escola.&lt;/p&gt;&lt;p&gt;A Terra leva 12 {{response}} para dar uma volta ao redor do Sol.&lt;/p&gt;&lt;p&gt;O carro de André tem 15 anos, ou seja , tem 3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anos&lt;/p&gt;","seed":{"parameters":[],"calculated":[{"name":"A1","label":"trimestre"},{"name":"A2","label":"meses"},{"name":"A3","label":"quinquênios"}],"uniques":true},"algorithm":{"name":"calculateOperation","template":"Cloze with text"}}</v>
      </c>
      <c r="D715" s="184" t="str">
        <f t="shared" si="2"/>
        <v>#REF!</v>
      </c>
    </row>
    <row r="716" ht="15.75" customHeight="1">
      <c r="A716" s="184" t="str">
        <f>Seeds!AB486</f>
        <v>M4-MyM-7a-E-2</v>
      </c>
      <c r="B716" s="184" t="str">
        <f t="shared" si="254"/>
        <v>#REF!</v>
      </c>
      <c r="C716" s="184" t="str">
        <f>Seeds!AA486</f>
        <v>{"id":"M4-MyM-7a-E-2","stimulus":"&lt;p&gt;Escreva a unidade de medida de tempo mais apropriada para completar essas frases.&lt;/p&gt;","template":"&lt;p&gt;O outono dura três {{response}}.&lt;/p&gt;&lt;p&gt;Um ano dura doze {{response}}.&lt;/p&gt;&lt;p&gt;A máquina de lavar louça de Jorge tem 25 anos, ou seja, tem 5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anos&lt;/p&gt;","seed":{"parameters":[],"calculated":[{"name":"A1","label":"meses"},{"name":"A2","label":"meses"},{"name":"A3","label":"quinquênios"}],"uniques":true},"algorithm":{"name":"calculateOperation","template":"Cloze with text"}}</v>
      </c>
      <c r="D716" s="184" t="str">
        <f t="shared" si="2"/>
        <v>#REF!</v>
      </c>
    </row>
    <row r="717" ht="15.75" customHeight="1">
      <c r="A717" s="184" t="str">
        <f>Seeds!AB487</f>
        <v>M4-MyM-7a-E-3</v>
      </c>
      <c r="B717" s="184" t="str">
        <f t="shared" si="254"/>
        <v>#REF!</v>
      </c>
      <c r="C717" s="184" t="str">
        <f>Seeds!AA487</f>
        <v>{"id":"M4-MyM-7a-E-3","stimulus":"&lt;p&gt;Escreva a unidade de medida de tempo mais apropriada para completar essas frases.&lt;/p&gt;","template":"&lt;p&gt;O verão dura três {{response}}.&lt;/p&gt;&lt;p&gt;Uma semana tem sete {{response}}.&lt;/p&gt;&lt;p&gt;Um século tem cem {{response}}.&lt;/p&gt;","hint":"&lt;p&gt;Algumas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anos&lt;/p&gt;","seed":{"parameters":[],"calculated":[{"name":"A1","label":"meses"},{"name":"A2","label":"dias"},{"name":"A3","label":"anos"}],"uniques":true},"algorithm":{"name":"calculateOperation","template":"Cloze with text"}}</v>
      </c>
      <c r="D717" s="184" t="str">
        <f t="shared" si="2"/>
        <v>#REF!</v>
      </c>
    </row>
    <row r="718" ht="15.75" customHeight="1">
      <c r="A718" s="184" t="str">
        <f>Seeds!AB488</f>
        <v>M4-MyM-7b-I-1</v>
      </c>
      <c r="B718" s="184" t="str">
        <f t="shared" si="254"/>
        <v>#REF!</v>
      </c>
      <c r="C718" s="184" t="str">
        <f>Seeds!AA488</f>
        <v>{
    "id": "M4-MyM-7b-I-1",
    "stimulus": "&lt;p&gt;Indique qual das seguintes equivalências está correta.&lt;/p&gt;",
    "hint":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"feedback": "&lt;p&gt;Algumas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
    "seed": {
        "parameters": [
            {
                "name": "Q1",
                "label": null,
                "list": [
                    2,
                    3,
                    4
                ]
            },
            {
                "name": "Q2",
                "label": null,
                "list": [
                    2,
                    3,
                    4,
                    5,
                    6,
                    7
                ]
            },
            {
                "name": "Q3",
                "label": null,
                "list": [
                    2,
                    3,
                    4
                ]
            },
            {
                "name": "Q4",
                "label": null,
                "list": [
                    5,
                    6,
                    7,
                    8,
                    9,
                    10
                ]
            },
            {
                "name": "Q5",
                "label": null,
                "list": [
                    2,
                    3,
                    4
                ]
            },
            {
                "name": "Q6",
                "label": null,
                "list": [
                    2,
                    3,
                    4
                ]
            },
            {
                "name": "Q7",
                "label": null,
                "list": [
                    2,
                    3,
                    4,
                    5,
                    6,
                    7
                ]
            },
            {
                "name": "Q8",
                "label": null,
                "list": [
                    2,
                    3,
                    4,
                    5,
                    6,
                    7
                ]
            },
            {
                "name": "Q9",
                "label": null,
                "list": [
                    2,
                    3,
                    4
                ]
            },
            {
                "name": "Q10",
                "label": null,
                "list": [
                    2,
                    3,
                    4
                ]
            },
            {
                "name": "Q11",
                "label": null,
                "list": [
                    5,
                    6,
                    7,
                    8,
                    9,
                    10
                ]
            },
            {
                "name": "Q12",
                "label": null,
                "list": [
                    5,
                    6,
                    7,
                    8,
                    9,
                    10
                ]
            }
        ],
        "calculated": [
            {
                "name": "T1",
                "label": "{{function}}",
                "function": "{{Q1}}*365",
                "temp": true
            },
            {
                "name": "T2",
                "label": "{{function}}",
                "function": "{{Q2}}*7",
                "temp": true
            },
            {
                "name": "T3",
                "label": "{{function}}",
                "function": "{{Q3}}*3",
                "temp": true
            },
            {
                "name": "T4",
                "label": "{{function}}",
                "function": "{{Q4}}*5",
                "temp": true
            },
            {
                "name": "T5",
                "label": "{{function}}",
                "function": "{{Q5}}*360",
                "temp": true
            },
            {
                "name": "T6",
                "label": "{{function}}",
                "function": "{{Q6}}*300",
                "temp": true
            },
            {
                "name": "T7",
                "label": "{{function}}",
                "function": "{{Q7}}*10",
                "temp": true
            },
            {
                "name": "T8",
                "label": "{{function}}",
                "function": "{{Q8}}*5",
                "temp": true
            },
            {
                "name": "T9",
                "label": "{{function}}",
                "function": "{{Q9}}*4",
                "temp": true
            },
            {
                "name": "T10",
                "label": "{{function}}",
                "function": "{{Q10}}*5",
                "temp": true
            },
            {
                "name": "T11",
                "label": "{{function}}",
                "function": "{{Q11}}*10",
                "temp": true
            },
            {
                "name": "T12",
                "label": "{{function}}",
                "function": "{{Q12}}*2",
                "temp": true
            },
            {
                "name": "T13",
                "label": "{{function}}",
                "function": "{{Q5}}*365",
                "temp": true
            },
            {
                "name": "T14",
                "label": "{{function}}",
                "function": "{{Q6}}*365",
                "temp": true
            },
            {
                "name": "T15",
                "label": "{{function}}",
                "function": "{{Q7}}*7",
                "temp": true
            },
            {
                "name": "T16",
                "label": "{{function}}",
                "function": "{{Q8}}*7",
                "temp": true
            },
            {
                "name": "T17",
                "label": "{{function}}",
                "function": "{{Q9}}*3",
                "temp": true
            },
            {
                "name": "T18",
                "label": "{{function}}",
                "function": "{{Q10}}*3",
                "temp": true
            },
            {
                "name": "T19",
                "label": "{{function}}",
                "function": "{{Q11}}*5",
                "temp": true
            },
            {
                "name": "T20",
                "label": "{{function}}",
                "function": "{{Q12}}*5",
                "temp": true
            },
            {
                "name": "A1",
                "label": "{{function}}",
                "function": "{{Q1}} anos = {{T1}} dias"
            },
            {
                "name": "A2",
                "label": "{{function}}",
                "function": "{{Q2}} semanas = {{T2}} dias"
            },
            {
                "name": "A3",
                "label": "{{function}}",
                "function": "{{Q3}} trimestres = {{T3}} meses"
            },
            {
                "name": "A4",
                "label": "{{function}}",
                "function": "{{Q4}} quinquênios = {{T4}} anos"
            },
            {
                "name": "A5",
                "label": "{{function}}",
                "function": "{{Q5}} anos = {{T5}} dias",
                "incorrect": true,
                "feedback": "{{Q5}} anos são {{T13}} dias."
            },
            {
                "name": "A6",
                "label": "{{function}}",
                "function": "{{Q6}} anos = {{T6}} dias",
                "incorrect": true,
                "feedback": "{{Q6}} anos são {{T14}} dias."
            },
            {
                "name": "A7",
                "label": "{{function}}",
                "function": "{{Q7}} semanas são {{T7}} dias.",
                "incorrect": true,
                "feedback": "{{Q7}} semanas são {{T15}} dias."
            },
            {
                "name": "A8",
                "label": "{{function}}",
                "function": "{{Q8}} semanas = {{T8}} dias",
                "incorrect": true,
                "feedback": "{{Q8}} semanas são {{T16}} dias."
            },
            {
                "name": "A9",
                "label": "{{function}}",
                "function": "{{Q9}} trimestres = {{T9}} meses",
                "incorrect": true,
                "feedback": "{{Q9}} trimestres são {{T17}} meses."
            },
            {
                "name": "A10",
                "label": "{{function}}",
                "function": "{{Q10}} trimestres = {{T10}} meses",
                "incorrect": true,
                "feedback": "{{Q10}} trimestres são {{T18}} meses."
            },
            {
                "name": "A11",
                "label": "{{function}}",
                "function": "{{Q11}} quinquênios = {{T11}} anos",
                "incorrect": true,
                "feedback": "{{Q11}} quinquênios são {{T19}} anos."
            },
            {
                "name": "A12",
                "label": "{{function}}",
                "function": "{{Q12}} quinquênios = {{T12}} anos",
                "incorrect": true,
                "feedback": "{{Q12}} quinquênios são {{T20}} anos."
            }
        ],
        "uniques": true
    },
    "algorithm": {
        "name": "trueFalse",
        "template": "Multiple choice – standard",
        "params": {
            "countCorrect": 1,
            "countIncorrect": 2,
            "showCheckIcon":true}}}</v>
      </c>
      <c r="D718" s="184" t="str">
        <f t="shared" si="2"/>
        <v>#REF!</v>
      </c>
    </row>
    <row r="719" ht="15.75" customHeight="1">
      <c r="A719" s="184" t="str">
        <f>Seeds!AB489</f>
        <v>M4-MyM-7b-E-1</v>
      </c>
      <c r="B719" s="184" t="str">
        <f t="shared" si="254"/>
        <v>#REF!</v>
      </c>
      <c r="C719" s="184" t="str">
        <f>Seeds!AA489</f>
        <v>{"id":"M4-MyM-7b-E-1","stimulus":"&lt;p&gt;Complete as seguintes igualdades.&lt;/p&gt;","template":"&lt;p style=\"text-align: center\"&gt;{{Q1}} anos = {{response}} dias&lt;/p&gt;&lt;p style=\"text-align: center\"&gt;{{T1}} dias = {{response}} semanas&lt;/p&gt;","hint":"&lt;p&gt;Algumas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calculated":[{"name":"T1","label":"{{function}}","function":"{{Q2}}*7","temp":true},{"name":"A1","label":"{{function}}","function":"{{Q1}}*365","feedback":"&lt;p style=\"text-align: center\"&gt;{{Q1}} anos são {{function}} dias.&lt;/p&gt;&lt;p style=\"text-align: center\"&gt;{{Q1}} × 365 = {{function}} dias&lt;/p&gt;"},{"name":"A2","label":"{{function}}","function":"{{Q2}}","feedback":"&lt;p style=\"text-align: center\"&gt;{{T1}} dias são {{Q2}} semanas.&lt;/p&gt;&lt;p style=\"text-align: center\"&gt;{{T1}} : 7 = {{Q2}} semanas&lt;/p&gt;"}],"uniques":true},"algorithm":{"name":"calculateOperation","params":{"method":"equivLiteral","keyboard":"NUMERICAL"}}}</v>
      </c>
      <c r="D719" s="184" t="str">
        <f t="shared" si="2"/>
        <v>#REF!</v>
      </c>
    </row>
    <row r="720" ht="15.75" customHeight="1">
      <c r="A720" s="184" t="str">
        <f>Seeds!AB490</f>
        <v>M4-MyM-7b-E-2</v>
      </c>
      <c r="B720" s="184" t="str">
        <f t="shared" si="254"/>
        <v>#REF!</v>
      </c>
      <c r="C720" s="184" t="str">
        <f>Seeds!AA490</f>
        <v>{"id":"M4-MyM-7b-E-2","stimulus":"&lt;p&gt;Complete as seguintes igualdades.&lt;/p&gt;","template":"&lt;p style=\"text-align: center\"&gt;{{T1}} meses = {{response}} trimestres&lt;/p&gt;&lt;p style=\"text-align: center\"&gt;{{T2}} anos = {{response}} quinquênios&lt;/p&gt;","hint":"&lt;p&gt;Algumas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name":"Q2","label":null,"list":[2,3,4,5,6,7,8,9,10]}],"calculated":[{"name":"T1","label":"{{function}}","function":"{{Q1}}*3","temp":true},{"name":"T2","label":"{{function}}","function":"{{Q2}}*5","temp":true},{"name":"A1","label":"{{function}}","function":"{{Q1}}","feedback":"&lt;p style=\"text-align: center\"&gt;{{T1}} meses são {{Q1}} trimestres.&lt;/p&gt;&lt;p style=\"text-align: center\"&gt;{{T1}} : 3 = {{Q1}} trimestres&lt;/p&gt;"},{"name":"A2","label":"{{function}}","function":"{{Q2}}","feedback":"&lt;p style=\"text-align: center\"&gt;{{T2}} anos são {{Q2}} quinquênios.&lt;/p&gt;&lt;p style=\"text-align: center\"&gt;{{T2}} : 5 = {{Q2}} quinquênios&lt;/p&gt;"}],"uniques":true},"algorithm":{"name":"calculateOperation","params":{"method":"equivLiteral","keyboard":"NUMERICAL"}}}</v>
      </c>
      <c r="D720" s="184" t="str">
        <f t="shared" si="2"/>
        <v>#REF!</v>
      </c>
    </row>
    <row r="721" ht="15.75" customHeight="1">
      <c r="A721" s="184" t="str">
        <f>Seeds!AB491</f>
        <v>M4-MyM-7b-E-3</v>
      </c>
      <c r="B721" s="184" t="str">
        <f t="shared" si="254"/>
        <v>#REF!</v>
      </c>
      <c r="C721" s="184" t="str">
        <f>Seeds!AA491</f>
        <v>{"id":"M4-MyM-7b-E-3","stimulus":"&lt;p&gt;Complete as seguintes igualdades.&lt;/p&gt;","template":"&lt;p style=\"text-align: center\"&gt;{{T1}} anos = {{response}} décadas&lt;/p&gt;&lt;p style=\"text-align: center\"&gt;{{Q2}} semanas = {{response}} dias&lt;/p&gt;","hint":"&lt;p&gt;Algumas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anos&lt;/p&gt;","feedback":"&lt;p&gt;Algumas medidas de tempo são:&lt;/p&gt;&lt;p style=\"text-align: center\"&gt;1 trimestre = 3 meses&lt;/p&gt;&lt;p style=\"text-align: center\"&gt;1 semestre = 6 meses&lt;/p&gt;&lt;p style=\"text-align: center\"&gt;1 quinquênio = 5 anos&lt;/p&gt;&lt;p style=\"text-align: center\"&gt;1 década = 10 anos&lt;/p&gt;&lt;p style=\"text-align: center\"&gt;1 século = 100 anos&lt;/p&gt;","seed":{"parameters":[{"name":"Q1","label":null,"list":[2,3,4,5,6,7,8,9,10]},{"name":"Q2","label":null,"list":[2,3,4,5,6,7]}],"calculated":[{"name":"T1","label":"{{function}}","function":"{{Q1}}*10","temp":true},{"name":"A1","label":"{{function}}","function":"{{Q1}}","feedback":"&lt;p style=\"text-align: center\"&gt;{{T1}} anos são {{Q1}} décadas.&lt;/p&gt;&lt;p style=\"text-align: center\"&gt;{{T1}} : 10 = {{Q1}} décadas&lt;/p&gt;"},{"name":"A2","label":"{{function}}","function":"{{Q2}}*7","feedback":"&lt;p style=\"text-align: center\"&gt;{{Q2}} semanas são {{function}} dias.&lt;/p&gt;&lt;p style=\"text-align: center\"&gt;{{Q2}} × 7 = {{function}} dias&lt;/p&gt;"}],"uniques":true},"algorithm":{"name":"calculateOperation","params":{"method":"equivLiteral","keyboard":"NUMERICAL"}}}</v>
      </c>
      <c r="D721" s="184" t="str">
        <f t="shared" si="2"/>
        <v>#REF!</v>
      </c>
    </row>
    <row r="722" ht="15.75" customHeight="1">
      <c r="A722" s="184" t="str">
        <f>Seeds!AB492</f>
        <v>M4-MyM-7b-A-1</v>
      </c>
      <c r="B722" s="184" t="str">
        <f t="shared" si="254"/>
        <v>#REF!</v>
      </c>
      <c r="C722" s="184" t="str">
        <f>Seeds!AA492</f>
        <v>{"id":"M4-MyM-7b-A-1","stimulus":"&lt;p&gt;Uma árvore levou {{Q1}} décadas para atingir 20 m de altura. Esse tempo equivale a quantos anos ?&lt;/p&gt;","template":"{{Q1}} décadas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meses&lt;/p&gt;","seed":{"parameters":[{"name":"Q1","label":null,"min":5,"max":8,"step":1}],"calculated":[{"name":"A1","function":"{{Q1}}*10"}],"uniques":true},"algorithm":{"name":"calculateOperation","params":{"method":"equivLiteral","keyboard":"NUMERICAL"}}}</v>
      </c>
      <c r="D722" s="184" t="str">
        <f t="shared" si="2"/>
        <v>#REF!</v>
      </c>
    </row>
    <row r="723" ht="15.75" customHeight="1">
      <c r="A723" s="184" t="str">
        <f>Seeds!AB493</f>
        <v>M4-MyM-7b-A-2</v>
      </c>
      <c r="B723" s="184" t="str">
        <f t="shared" si="254"/>
        <v>#REF!</v>
      </c>
      <c r="C723" s="184" t="str">
        <f>Seeds!AA493</f>
        <v>{"id":"M4-MyM-7b-A-2","stimulus":"&lt;p&gt;Pedro trabalhou por {{Q1}} quinquênios como {{Q2}}. A quantos anos equivale esse tempo?&lt;/p&gt;","template":"{{Q1}} quinquênios são {{response}} anos.","hint":"&lt;p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abel":null,"min":5,"max":8,"step":1},{"name":"Q2","list":["encanador","administrador","músico","enfermeiro","pesquisador"]}],"calculated":[{"name":"A1","function":"{{Q1}}*5"}],"uniques":true},"algorithm":{"name":"calculateOperation","params":{"method":"equivLiteral","keyboard":"NUMERICAL"}}}</v>
      </c>
      <c r="D723" s="184" t="str">
        <f t="shared" si="2"/>
        <v>#REF!</v>
      </c>
    </row>
    <row r="724" ht="15.75" customHeight="1">
      <c r="A724" s="184" t="str">
        <f>Seeds!AB494</f>
        <v>M4-MyM-7b-A-3</v>
      </c>
      <c r="B724" s="184" t="str">
        <f t="shared" si="254"/>
        <v>#REF!</v>
      </c>
      <c r="C724" s="184" t="str">
        <f>Seeds!AA494</f>
        <v>{"id":"M4-MyM-7b-A-3","stimulus":"&lt;p&gt;O pai de Alícia teve que passar {{Q1}} trimestres no hospital. Quantos meses totalizaram esse tempo?&lt;/p&gt;","template":"{{Q1}} trimestres são {{response}} meses.","hint":"&lt;p style=\"text-align: center\"&gt;1 quinquênio = 5 anos&lt;/p&gt;&lt;p style=\"text-align: center\"&gt;1 década = 10 anos&lt;/p&gt;&lt;p style=\"text-align: center\"&gt;1 século = 100 anos&lt;/p&gt;&lt;p style=\"text-align: center\"&gt;1 trimestre = 3 meses&lt;/p&gt;&lt;p style=\"text-align: center\"&gt;1 semestre = 6 meses&lt;/p&gt;","feedback":"&lt;p style=\"text-align: center\"&gt;1 quinquênio = 5 anos&lt;/p&gt;&lt;p style=\"text-align: center\"&gt;1 década = 10 anos&lt;/p&gt;&lt;p style=\"text-align: center\"&gt;1 século = 100 anos&lt;/p&gt;&lt;p style=\"text-align: center\"&gt;1 trimestre = 3 meses&lt;/p&gt;&lt;p style=\"text-align: center\"&gt;1 semestre = 6 meses&lt;/p&gt;","seed":{"parameters":[{"name":"Q1","list":["2","3","4"]}],"calculated":[{"name":"A1","function":"{{Q1}}*3"}],"uniques":true},"algorithm":{"name":"calculateOperation","params":{"method":"equivLiteral","keyboard":"NUMERICAL"}}}</v>
      </c>
      <c r="D724" s="184" t="str">
        <f t="shared" si="2"/>
        <v>#REF!</v>
      </c>
    </row>
    <row r="725" ht="15.75" customHeight="1">
      <c r="A725" s="184" t="str">
        <f>Seeds!AB495</f>
        <v>M4-MyM-8a-I-1</v>
      </c>
      <c r="B725" s="184" t="str">
        <f t="shared" si="254"/>
        <v>#REF!</v>
      </c>
      <c r="C725" s="184" t="str">
        <f>Seeds!AA495</f>
        <v>{"id":"M4-MyM-8a-I-1","stimulus":"&lt;p&gt;Três termômetros marcam as seguintes temperaturas. Selecione a temperatura mais baixa.&lt;/p&gt;","hint":"&lt;p&gt;Compare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esquerda.&lt;/p&gt;","seed":{"parameters":[{"name":"Q1","label":null,"min":200,"max":370,"step":1},{"name":"Q2","label":null,"min":200,"max":370,"step":1},{"name":"Q3","label":null,"min":200,"max":370,"step":1}],"calculated":[{"name":"T1","function":"math.min({{Q1}}, {{Q2}}, {{Q3}})/10","temp":true},{"name":"T2","function":"math.max({{Q1}},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v>
      </c>
      <c r="D725" s="184" t="str">
        <f t="shared" si="2"/>
        <v>#REF!</v>
      </c>
    </row>
    <row r="726" ht="15.75" customHeight="1">
      <c r="A726" s="184" t="str">
        <f>Seeds!AB496</f>
        <v>M4-MyM-8a-I-2</v>
      </c>
      <c r="B726" s="184" t="str">
        <f t="shared" si="254"/>
        <v>#REF!</v>
      </c>
      <c r="C726" s="184" t="str">
        <f>Seeds!AA496</f>
        <v>{"id":"M4-MyM-8a-I-2","stimulus":"&lt;p&gt;Três termômetros marcam as seguintes temperaturas. Selecione a temperatura mais alta.&lt;/p&gt;","hint":"&lt;p&gt;Compare valores dígito a dígito começando da esquerda.&lt;/p&gt;","feedback":"&lt;p&gt;Compare os valores dígito a dígito começando da esquerda.&lt;/p&gt;","seed":{"parameters":[{"name":"Q1","label":null,"min":200,"max":370,"step":1},{"name":"Q2","label":null,"min":200,"max":370,"step":1},{"name":"Q3","label":null,"min":200,"max":370,"step":1}],"calculated":[{"name":"T1","function":"math.max({{Q1}}, {{Q2}}, {{Q3}})/10","temp":true},{"name":"T2","function":"math.min({{Q1}}, {{Q2}}, {{Q3}})/10","temp":true},{"name":"T3","function":"({{Q1}}+{{Q2}}+{{Q3}}-math.min({{Q1}}, {{Q2}}, {{Q3}})-math.max({{Q1}}, {{Q2}}, {{Q3}}))/10","temp":true},{"name":"A1","label":"{{function}}","function":"{{T1}} °C"},{"name":"A2","label":"{{function}}","function":"{{T2}} °C","incorrect":true},{"name":"A3","label":"{{function}}","function":"{{T3}} °C","incorrect":true}],"uniques":true},"algorithm":{"name":"trueFalse","template":"Multiple choice – standard","params":{"countCorrect":1,"countIncorrect":2,"showCheckIcon":false,
            "columns": 3
        }
    }
}</v>
      </c>
      <c r="D726" s="184" t="str">
        <f t="shared" si="2"/>
        <v>#REF!</v>
      </c>
    </row>
    <row r="727" ht="15.75" customHeight="1">
      <c r="A727" s="184" t="str">
        <f>Seeds!AB497</f>
        <v>M4-MyM-8a-E-1</v>
      </c>
      <c r="B727" s="184" t="str">
        <f t="shared" si="254"/>
        <v>#REF!</v>
      </c>
      <c r="C727" s="184" t="str">
        <f>Seeds!AA497</f>
        <v>{"id":"M4-MyM-8a-E-1","stimulus":"&lt;p&gt;Cientistas prevêem que no próximo ano será {{T1}} °C mais quente na cidade onde Saulo vive devido ao aquecimento global. Se no verão passado a temperatura máxima foi de {{T2}} °C, qual será a temperatura máxima no próximo verão?&lt;/p&gt;","template":"&lt;p&gt;A temperatura máxima será {{response}} °C.&lt;/p&gt;","hint":"&lt;p&gt;Some os graus Celsius.&lt;/p&gt;","feedback":"&lt;p&gt;Para calcular o aumento de temperatura, some as duas medidas:&lt;/p&gt;&lt;p style=\"text-align: center\"&gt;{{T1}} + {{T2}} = {{A1}} °C&lt;/p&gt;","seed":{"parameters":[{"name":"Q1","label":null,"min":5,"max":20,"step":1},{"name":"Q2","label":null,"min":400,"max":460,"step":1}],"calculated":[{"name":"T1","function":"Lemonlib.round({{Q1}}/10, 1)","temp":true},{"name":"T2","function":"Lemonlib.round({{Q2}}/10, 1)","temp":true},{"name":"A1","function":"Lemonlib.round({{T1}}+{{T2}}, 1)"}],"uniques":true},"algorithm":{"name":"calculateOperation","params":{"method":"equivLiteral","keyboard":"INTERMEDIATE"}}}</v>
      </c>
      <c r="D727" s="184" t="str">
        <f t="shared" si="2"/>
        <v>#REF!</v>
      </c>
    </row>
    <row r="728" ht="15.75" customHeight="1">
      <c r="A728" s="184" t="str">
        <f>Seeds!AB498</f>
        <v>M4-MyM-8a-E-2</v>
      </c>
      <c r="B728" s="184" t="str">
        <f t="shared" si="254"/>
        <v>#REF!</v>
      </c>
      <c r="C728" s="184" t="str">
        <f>Seeds!AA498</f>
        <v>{"id":"M4-MyM-8a-E-2","stimulus":"&lt;p&gt;No ano passado, a temperatura máxima foi de {{T1}} °C na cidade em que Marina mora. Este ano, a temperatura máxima foi de {{T2}} °C. Quanto a temperatura aumentou de um ano para o outro?&lt;/p&gt;","template":"&lt;p&gt;A temperatura subiu {{response}} °C.&lt;/p&gt;","hint":"&lt;p&gt;Subtraia os graus Celsius.&lt;/p&gt;","feedback":"&lt;p&gt;Para calcular a diferença de temperatura, subtraia as duas medidas:&lt;/p&gt;&lt;p style=\"text-align: center\"&gt;{{T2}} − {{T1}} = {{A1}} °C&lt;/p&gt;","seed":{"parameters":[{"name":"Q1","label":null,"min":5,"max":20,"step":1},{"name":"Q2","label":null,"min":400,"max":460,"step":1}],"calculated":[{"name":"A1","function":"Lemonlib.round({{Q1}}/10, 1)"},{"name":"T2","function":"Lemonlib.round({{Q1}}/10+{{Q2}}/10, 1)","temp":true},{"name":"T1","function":"Lemonlib.round({{Q2}}/10, 1)","temp":true}],"uniques":true},"algorithm":{"name":"calculateOperation","params":{"method":"equivLiteral","keyboard":"INTERMEDIATE"}}}</v>
      </c>
      <c r="D728" s="184" t="str">
        <f t="shared" si="2"/>
        <v>#REF!</v>
      </c>
    </row>
    <row r="729" ht="15.75" customHeight="1">
      <c r="A729" s="184" t="str">
        <f>Seeds!AB499</f>
        <v>M4-MyM-8a-E-3</v>
      </c>
      <c r="B729" s="184" t="str">
        <f t="shared" si="254"/>
        <v>#REF!</v>
      </c>
      <c r="C729" s="184" t="str">
        <f>Seeds!AA499</f>
        <v>{"id":"M4-MyM-8a-E-3","stimulus":"&lt;p&gt;Devido à ação dos seres humanos sobre o clima na Terra, a temperatura média do planeta subiu {{T3}} °C entre os anos de {{T1}} e {{T2}}. Se em {{T1}} a temperatura média foi {{T4}} °C, qual foi a temperatura média em {{T2}}?&lt;/p&gt;","template":"&lt;p&gt;A temperatura média foi de {{response}} °C.&lt;/p&gt;","hint":"&lt;p&gt;Adicione os graus Celsius.&lt;/p&gt;","feedback":"&lt;p&gt;Para calcular o aumento de temperatura, some as duas medidas:&lt;/p&gt;&lt;p style=\"text-align: center\"&gt;{{T4}} + {{T3}} = {{A1}} °C&lt;/p&gt;","seed":{"parameters":[{"name":"Q1","label":null,"min":20,"max":50,"step":1},{"name":"Q2","label":null,"min":13,"max":18,"step":1}],"calculated":[{"name":"A1","function":"Lemonlib.round((50-{{Q1}}+{{Q2}})*0.02+{{Q2}}, 2)"},{"name":"T1","function":"2020-{{Q1}}","temp":true},{"name":"T2","function":"{{T1}}+{{Q2}}","temp":true},{"name":"T3","function":"Lemonlib.round((50-{{Q1}})*0.02, 2)","temp":true},{"name":"T4","function":"Lemonlib.round({{Q2}}*0.02+{{Q2}}, 2)","temp":true}],"uniques":true},"algorithm":{"name":"calculateOperation","params":{"method":"equivLiteral","keyboard":"INTERMEDIATE"}}}</v>
      </c>
      <c r="D729" s="184" t="str">
        <f t="shared" si="2"/>
        <v>#REF!</v>
      </c>
    </row>
    <row r="730" ht="15.75" customHeight="1">
      <c r="A730" s="184" t="str">
        <f>Seeds!AB500</f>
        <v>M4-MyM-8a-E-4</v>
      </c>
      <c r="B730" s="184" t="str">
        <f t="shared" si="254"/>
        <v>#REF!</v>
      </c>
      <c r="C730" s="184" t="str">
        <f>Seeds!AA500</f>
        <v>{"id":"M4-MyM-8a-E-4","stimulus":"&lt;p&gt;Devido à ação dos seres humanos sobre o clima na Terra, a temperatura média do planeta foi de {{T3}} °C no ano de {{T1}} e {{T4}} °C no ano de {{T2}}. Quanto a temperatura aumentou de um ano para o outro?&lt;/p&gt;","template":"&lt;p&gt;A temperatura média subiu {{response}} °C.&lt;/p&gt;","hint":"&lt;p&gt;Subtraia os graus Celsius.&lt;/p&gt;","feedback":"&lt;p&gt;Para calcular o aumento de temperatura, subtraia as duas medidas:&lt;/p&gt;&lt;p style=\"text-align: center\"&gt;{{T4}} − {{T3}} = {{A1}} °C&lt;/p&gt;","seed":{"parameters":[{"name":"Q1","label":null,"min":20,"max":50,"step":1},{"name":"Q2","label":null,"min":13,"max":18,"step":1}],"calculated":[{"name":"A1","function":"Lemonlib.round({{Q2}}*0.02, 2)"},{"name":"T1","function":"2020-{{Q1}}","temp":true},{"name":"T2","function":"{{T1}}+{{Q2}}","temp":true},{"name":"T3","function":"Lemonlib.round((50-{{Q1}})*0.02+{{Q2}}, 2)","temp":true},{"name":"T4","function":"Lemonlib.round((50-{{Q1}}+{{Q2}})*0.02+{{Q2}}, 2)","temp":true}],"uniques":true},"algorithm":{"name":"calculateOperation","params":{"method":"equivLiteral","keyboard":"INTERMEDIATE"}}}</v>
      </c>
      <c r="D730" s="184" t="str">
        <f t="shared" si="2"/>
        <v>#REF!</v>
      </c>
    </row>
    <row r="731" ht="15.75" customHeight="1">
      <c r="A731" s="184" t="str">
        <f>Seeds!AB501</f>
        <v>M4-MyM-9a-I-1</v>
      </c>
      <c r="B731" s="184" t="str">
        <f t="shared" si="254"/>
        <v>#REF!</v>
      </c>
      <c r="C731" s="184" t="str">
        <f>Seeds!AA501</f>
        <v>{"id":"M4-MyM-9a-I-1","stimulus":"&lt;p&gt;Este gráfico de barras representa as temperaturas máximas por dia registradas em uma região atingida pelas atividades de um vulcão. Indica se as afirmações estão corretas ou incorretas.&lt;/p&gt; &lt;div style=\"display:flex; justify-content:center;\"&gt;&lt;div class=\"fr-chart ct-chart ct-minor-seventh\" data-chart='{\"type\": \"bar\", \"series\": [{\"name\": \"ºC máximos\", \"data\": [{{Q1}},{{Q2}},{{Q3}},{{Q4}},{{Q5}}]}], \"labels\":[\"Segunda-feira\",\"Terça-feira\",\"Quarta-feira\",\"Quinta-feira\",\"Sexta-feira\"]}'&gt;&lt;/div&gt;&lt;/div&gt;","hint":"&lt;p&gt;A altura atingida por cada barra representa a temperatura máxima.&lt;/p&gt;","feedback":"&lt;p&gt;A altura atingida por cada barra representa a temperatura máxima.&lt;/p&gt;","seed":{"parameters":[{"name":"Q1","label":"","min":40,"max":70,"step":5},{"name":"Q2","label":"","min":40,"max":70,"step":5},{"name":"Q3","label":"","min":40,"max":70,"step":5},{"name":"Q4","label":"","min":40,"max":70,"step":5},{"name":"Q5","label":"","min":40,"max":70,"step":5}],"calculated":[{"name":"A1","label":"A temperatura máxima registrada na quarta-feira foi {{Q3}} °C."},{"name":"A2","label":"A temperatura máxima registrada na quinta-feira foi {{Q4}} °C."},{"name":"A3","label":"A temperatura máxima registrada na segunda-feira foi {{Q5}} °C.","incorrect":true},{"name":"A4","label":"A temperatura máxima registrada na terça-feira foi {{Q1}} °C.","incorrect":true},{"name":"A5","label":"A temperatura máxima registrada na sexta-feira foi {{Q2}} °C.","incorrect":true}],"uniques":true},"algorithm":{"name":"trueFalse","template":"Choice matrix – inline","params":{"countCorrect":1,"countIncorrect":2,"options":["Correta","Incorreta"]}}}</v>
      </c>
      <c r="D731" s="184" t="str">
        <f t="shared" si="2"/>
        <v>#REF!</v>
      </c>
    </row>
    <row r="732" ht="15.75" customHeight="1">
      <c r="A732" s="184" t="str">
        <f>Seeds!AB502</f>
        <v>M4-MyM-9a-I-2</v>
      </c>
      <c r="B732" s="184" t="str">
        <f t="shared" si="254"/>
        <v>#REF!</v>
      </c>
      <c r="C732" s="184" t="str">
        <f>Seeds!AA502</f>
        <v>{"id":"M4-MyM-9a-I-2","stimulus":"&lt;p&gt;Cristina criou este gráfico de barras para representar as temperaturas mínimas que a geladeira de uma loja marcou durante alguns dias. Indique se as afirmações estão corretas ou incorretas.&lt;/p&gt;&lt;div style=\"display:flex; justify-content:center;\"&gt;&lt;div class=\"fr-chart ct-chart ct-minor-seventh\" data-chart='{\"type\": \"bar\", \"series\": [{\"name\": \"ºC mínimos\", \"data\": [{{Q1}},{{Q2}},{{Q3}},{{Q4}},{{Q5}}]}], \"labels\":[\"Segunda-feira\",\"Terça-feira\",\"Quarta-feira\",\"Quinta-feira\",\"Sexta-feira\"]}'&gt;&lt;/div&gt;&lt;/div&gt;","hint":"&lt;p&gt;A altura atingida por cada barra representa a temperatura mínima.&lt;/p&gt;","feedback":"&lt;p&gt;A altura atingida por cada barra representa a temperatura mínima.&lt;/p&gt;","seed":{"parameters":[{"name":"Q1","label":"","min":1,"max":10,"step":1},{"name":"Q2","label":"","min":1,"max":10,"step":1},{"name":"Q3","label":"","min":1,"max":10,"step":1},{"name":"Q4","label":"","min":1,"max":10,"step":1},{"name":"Q5","label":"","min":1,"max":10,"step":1}],"calculated":[{"name":"A1","label":"A temperatura mínima registrada na sexta-feira foi {{Q5}} °C"},{"name":"A2","label":"A temperatura mínima registrada na quinta-feira foi {{Q4}} °C."},{"name":"A3","label":"A temperatura mínima registrada na segunda-feira foi {{Q5}} °C.","incorrect":true},{"name":"A4","label":"A temperatura mínima registrada na terça-feira foi {{Q1}} °C.","incorrect":true},{"name":"A5","label":"A temperatura mínima registrada na quarta-feira foi {{Q2}} °C.","incorrect":true}],"uniques":true},"algorithm":{"name":"trueFalse","template":"Choice matrix – inline","params":{"countCorrect":1,"countIncorrect":2,"options":["Correta","Incorreta"]}}}</v>
      </c>
      <c r="D732" s="184" t="str">
        <f t="shared" si="2"/>
        <v>#REF!</v>
      </c>
    </row>
    <row r="733" ht="15.75" customHeight="1">
      <c r="A733" s="184" t="str">
        <f>Seeds!AB503</f>
        <v>M4-MyM-9a-I-3</v>
      </c>
      <c r="B733" s="184" t="str">
        <f t="shared" si="254"/>
        <v>#REF!</v>
      </c>
      <c r="C733" s="184" t="str">
        <f>Seeds!AA503</f>
        <v>{"id":"M4-MyM-9a-I-3","stimulus":"&lt;p&gt;Três pacientes tiveram suas temperaturas medidas em um hospital. Arraste e ordene as temperaturas da mais baixa para a mais alta.&lt;/p&gt;&lt;table style=\"width: 100%;\"&gt;&lt;tbody&gt;&lt;tr&gt;&lt;td style=\"width: 50%; background-color: #72D2CD; text-align: center;\"&gt;&lt;span style=\"color: rgb(255, 255, 255);\"&gt;Paciente &amp;nbsp;&lt;/span&gt;&lt;/td&gt;&lt;td style=\"width: 50%; background-color: #72D2CD; text-align: center;\"&gt;&lt;span style=\"color: rgb(255, 255, 255);\"&gt;Temperatura&lt;/span&gt;&lt;/td&gt;&lt;/tr&gt;&lt;tr&gt;&lt;td style=\"width: 50%; text-align: center;\"&gt;{{N1}}&amp;nbsp;&lt;/td&gt;&lt;td style=\"width: 50%; text-align: center;\"&gt;{{Q1}} °C&lt;/td&gt;&lt;/tr&gt;&lt;tr&gt;&lt;td style=\"width: 50%; text-align: center;\"&gt;{{N2}}&lt;/td&gt;&lt;td style=\"width: 50%; text-align: center;\"&gt;{{Q2}} °C&lt;/td&gt;&lt;/tr&gt;&lt;tr&gt;&lt;td style=\"width: 50%; text-align: center;\"&gt;{{N3}}&lt;/td&gt;&lt;td style=\"width: 50%; text-align: center;\"&gt;{{Q3}} °C&amp;nbsp;&lt;/td&gt;&lt;/tr&gt;&lt;/tbody&gt;&lt;/table&gt;","template":"&lt;p style=\"text-align:center;\"&gt;{{response}} &lt; {{response}} &lt; {{response}}&lt;/p&gt;","hint":"&lt;p&gt;Compare os valores dígito a dígito começando da esquerda.&lt;/p&gt;","feedback":"&lt;p&gt;Compare os valores dígito a dígito começando da esquerda.&lt;/p&gt;","seed":{"parameters":[{"name":"Q1","label":null,"min":34,"max":41,"step":1},{"name":"Q2","label":null,"min":34,"max":41,"step":1},{"name":"Q3","label":null,"min":34,"max":41,"step":1},{"name":"N1","list":["Bruno","Carlos","Karina","Ricardo"]},{"name":"N2","list":["Bruno","Carlos","Karina","Ricardo"]},{"name":"N3","list":["Bruno","Carlos","Karina","Ricardo"]}],"calculated":[{"name":"A1","label":"{{function}} °C","function":"math.min({{Q1}}, {{Q2}}, {{Q3}})"},{"name":"A2","label":"{{function}} °C","function":"Lemonlib.round({{Q1}}+{{Q2}}+{{Q3}}-math.min({{Q1}}, {{Q2}}, {{Q3}})-math.max({{Q1}}, {{Q2}}, {{Q3}}), 2)"},{"name":"A3","label":"{{function}} °C","function":"math.max({{Q1}}, {{Q2}}, {{Q3}})"}],"uniques":true},"algorithm":{"name":"calculateOperation","template":"Cloze with drag &amp; drop","params":{"keyboard":"INTERMEDIATE"}}}</v>
      </c>
      <c r="D733" s="184" t="str">
        <f t="shared" si="2"/>
        <v>#REF!</v>
      </c>
    </row>
    <row r="734" ht="15.75" customHeight="1">
      <c r="A734" s="184" t="str">
        <f>Seeds!AB504</f>
        <v>M4-MyM-9a-E-1</v>
      </c>
      <c r="B734" s="184" t="str">
        <f t="shared" si="254"/>
        <v>#REF!</v>
      </c>
      <c r="C734" s="184" t="str">
        <f>Seeds!AA504</f>
        <v>{"id":"M4-MyM-9a-E-1","stimulus":"&lt;p&gt;Veja este gráfico que traça as temperaturas mínima e máxima por três meses em {{N1}} e {{N2}}. Em seguida, complete a tabela com base nas informações do gráfico.&lt;/p&gt;&lt;div style=\"display:flex; justify-content: center;\"&gt;&lt;div class=\"fr-chart ct-chart ct-minor-seventh\" data-chart='{\"type\": \"bar\", \"series\": [{\"name\": \"{{N1}}\", \"data\": [{{Q1}},{{Q2}},{{Q3}}]},{\"name\": \"{{N2}}\", \"data\": [{{Q4}},{{Q5}},{{Q6}}]}], \"labels\":[\"Abril\",\"Maio\",\"Junho\"]}'&gt;&lt;/div&gt;&lt;/div&gt;","template":"&lt;table style=\"width: 100%;\"&gt;&lt;tbody&gt;&lt;tr&gt;&lt;td style=\"width: 33.3%; text-align: center; background-color: #9FC1FD;\"&gt;&lt;strong&gt;&lt;span style=\"color: rgb(255, 255, 255);\"&gt;Mês&lt;/span&gt;&lt;/strong&gt;&lt;/td&gt;&lt;td style=\"width: 33.3%; text-align: center; background-color: #9FC1FD;\"&gt;&lt;strong&gt;&lt;span style=\"color: rgb(255, 255, 255);\"&gt;{{N1}}&lt;/span&gt;&lt;/strong&gt;&lt;/td&gt;&lt;td style=\"width: 33.3%; text-align: center; background-color: #9FC1FD;\"&gt;&lt;strong&gt;&lt;span style=\"color: rgb(255, 255, 255);\"&gt;{{N2}}&lt;/span&gt;&lt;/strong&gt;&lt;/td&gt;&lt;/tr&gt;&lt;tr&gt;&lt;td style=\"width: 33.3%; text-align: center;\"&gt;Abril&lt;/td&gt;&lt;td style=\"width: 33.3%; text-align: center;\"&gt;{{Q1}} ºC&lt;/td&gt;&lt;td style=\"width: 33.3%; text-align: center;\"&gt;{{response}} ºC&lt;/td&gt;&lt;/tr&gt;&lt;tr&gt;&lt;td style=\"width: 33.3%; text-align: center;\"&gt;Maio&lt;/td&gt;&lt;td style=\"width: 33.3%; text-align: center;\"&gt;{{response}} ºC&lt;/td&gt;&lt;td style=\"width: 33.3%; text-align: center;\"&gt;{{Q5}} ºC&lt;/td&gt;&lt;/tr&gt;&lt;tr&gt;&lt;td style=\"width: 33.3%; text-align: center;\"&gt;Junho&lt;/td&gt;&lt;td style=\"width: 33.3%; text-align: center;\"&gt;{{response}} ºC&lt;/td&gt;&lt;td style=\"width: 33.3%; text-align: center;\"&gt;{{Q6}} ºC&lt;/td&gt;&lt;/tr&gt;&lt;/tbody&gt;&lt;/table&gt;","hint":"&lt;p&gt;A altura que cada barra atinge representa a temperatura em cada mês em {{N1}} a {{N2}}.&lt;/p&gt;","feedback":"&lt;p&gt;A altura que cada barra atinge representa a temperatura em cada mês em {{N1}} a {{N2}}.&lt;/p&gt;","seed":{"parameters":[{"name":"Q1","label":null,"min":8,"max":15,"step":1},{"name":"Q2","label":null,"min":8,"max":15,"step":1},{"name":"Q3","label":null,"min":8,"max":15,"step":1},{"name":"Q4","label":null,"min":20,"max":30,"step":1},{"name":"Q5","label":null,"min":20,"max":30,"step":1},{"name":"Q6","label":null,"min":20,"max":30,"step":1},{"name":"N1","label":null,"list":["Roma","Londres","Madri","Paris","Berlim"]},{"name":"N2","label":null,"list":["Roma","Londres","Madri","Paris","Berlim"]}],"calculated":[{"name":"A1","label":"{{function}}","function":"{{Q4}}"},{"name":"A2","label":"{{function}}","function":"{{Q2}}"},{"name":"A3","label":"{{function}}","function":"{{Q3}}"}],"uniques":true},"algorithm":{"name":"calculateOperation","params":{"method":"equivLiteral","keyboard":"NUMERICAL"}}}</v>
      </c>
      <c r="D734" s="184" t="str">
        <f t="shared" si="2"/>
        <v>#REF!</v>
      </c>
    </row>
    <row r="735" ht="15.75" customHeight="1">
      <c r="A735" s="184" t="str">
        <f>Seeds!AB505</f>
        <v>M4-MyM-9a-E-2</v>
      </c>
      <c r="B735" s="184" t="str">
        <f t="shared" si="254"/>
        <v>#REF!</v>
      </c>
      <c r="C735" s="184" t="str">
        <f>Seeds!AA505</f>
        <v>{"id":"M4-MyM-9a-E-2","stimulus":"&lt;p&gt;O ar condicionado da casa de Daniel está quebrado e mostra uma temperatura diferente a cada hora. Veja este gráfico que mostra as temperaturas mostradas em diferentes horários e complete a tabela com base nas informações do gráfico.&lt;/p&gt;&lt;div style=\"display:flex; justify-content: center;\"&gt;&lt;div class=\"fr-chart ct-chart ct-minor-seventh\" data-chart='{\"type\": \"bar\", \"series\": [{\"name\": \"Temperatura\", \"data\": [{{Q1}},{{Q2}},{{Q3}},{{Q4}},{{Q5}}]}], \"labels\":[\"{{Q6}}:00 h\",\"{{T1}}:00 h\",\"{{T2}}:00 h\",\"{{T3}}:00 h\",\"{{T4}}:00 h\"]}'&gt;&lt;/div&gt;&lt;/div&gt;","template":"&lt;table style=\"width: 100%;\"&gt;&lt;tbody&gt;&lt;tr&gt;&lt;td style=\"width: 50%; background-color: #72D2CD; text-align: center;\"&gt;&lt;span style=\"color: rgb(255, 255, 255);\"&gt;Hora&lt;/span&gt;&lt;/td&gt;&lt;td style=\"width: 50%; background-color: #72D2CD; text-align: center;\"&gt;&lt;span style=\"color: rgb(255, 255, 255);\"&gt;Temperatura&lt;/span&gt;&lt;/td&gt;&lt;/tr&gt;&lt;tr&gt;&lt;td style=\"width: 50%; text-align: center;\"&gt;{{T1}}:00 h&lt;/td&gt;&lt;td style=\"width: 50%; text-align: center;\"&gt;{{response}} °C&lt;/td&gt;&lt;/tr&gt;&lt;tr&gt;&lt;td style=\"width: 50%; text-align: center;\"&gt;{{T3}}:00 h&lt;/td&gt;&lt;td style=\"width: 50%; text-align: center;\"&gt;{{response}} °C&lt;/td&gt;&lt;/tr&gt;&lt;tr&gt;&lt;td style=\"width: 50%; text-align: center;\"&gt;{{T4}}:00 h&lt;/td&gt;&lt;td style=\"width: 50%; text-align: center;\"&gt;{{response}} °C&amp;nbsp;&lt;/td&gt;&lt;/tr&gt;&lt;/tbody&gt;&lt;/table&gt;","hint":"&lt;p&gt;A altura que cada barra atinge representa a temperatura que estava naquele momento.&lt;/p&gt;","feedback":"&lt;p&gt;A altura que cada barra atinge representa a temperatura que estava naquele momento.&lt;/p&gt;","seed":{"parameters":[{"name":"Q1","label":null,"min":15,"max":30,"step":1},{"name":"Q2","label":null,"min":15,"max":30,"step":1},{"name":"Q3","label":null,"min":15,"max":30,"step":1},{"name":"Q4","label":null,"min":15,"max":30,"step":1},{"name":"Q5","label":null,"min":15,"max":30,"step":1},{"name":"Q6","label":null,"min":1,"max":18,"step":1}],"calculated":[{"name":"T1","function":"{{Q6}}+1","temp":true},{"name":"T2","function":"{{Q6}}+2","temp":true},{"name":"T3","function":"{{Q6}}+3","temp":true},{"name":"T4","function":"{{Q6}}+4","temp":true},{"name":"A1","label":"{{function}}","function":"{{Q2}}"},{"name":"A2","label":"{{function}}","function":"{{Q4}}"},{"name":"A3","label":"{{function}}","function":"{{Q5}}"}],"uniques":true},"algorithm":{"name":"calculateOperation","params":{"method":"equivLiteral","keyboard":"NUMERICAL"}}}</v>
      </c>
      <c r="D735" s="184" t="str">
        <f t="shared" si="2"/>
        <v>#REF!</v>
      </c>
    </row>
    <row r="736" ht="15.75" customHeight="1">
      <c r="A736" s="184" t="str">
        <f>Seeds!AB506</f>
        <v>M4-MyM-9a-E-3</v>
      </c>
      <c r="B736" s="184" t="str">
        <f t="shared" si="254"/>
        <v>#REF!</v>
      </c>
      <c r="C736" s="184" t="str">
        <f>Seeds!AA506</f>
        <v>{
    "id": "M4-MyM-9a-E-3",
    "stimulus": "&lt;p&gt;Dois especialistas mediram a temperatura de dois rios em seus três trechos. Observe este gráfico que mostra as temperaturas obtidas rios e complete a tabela de acordo com as informações do gráfico.&lt;/p&gt;&lt;div style=\"display:flex; justify-content: center;\"&gt;&lt;div class=\"fr-chart ct-chart ct-minor-seventh\" data-chart='{\"type\": \"bar\", \"series\": [{\"name\": \"Rio 1\", \"data\": [{{Q1}},{{Q2}},{{Q3}}]},{\"name\": \"Rio 2\", \"data\": [{{Q4}},{{Q5}},{{Q6}}]}], \"labels\":[\"Trecho baixo\",\"Trecho médio\",\"Trecho alto\"],\"options\": {\"axisY\": {\"onlyInteger\": true}}}'&gt;&lt;/div&gt;&lt;/div&gt;",
    "template": "&lt;table style=\"width: 100%;\"&gt;&lt;tbody&gt;&lt;tr&gt;&lt;td style=\"width: 33.3%; text-align: center; background-color: #72D2CD;\"&gt;&lt;strong&gt;&lt;span style=\"color: rgb(255, 255, 255);\"&gt;Trecho&lt;/span&gt;&lt;/strong&gt;&lt;/td&gt;&lt;td style=\"width: 33.3%; text-align: center; background-color: #72D2CD;\"&gt;&lt;strong&gt;&lt;span style=\"color: rgb(255, 255, 255);\"&gt;Rio 1&lt;/span&gt;&lt;/strong&gt;&lt;/td&gt;&lt;td style=\"width: 33.3%; text-align: center; background-color: #72D2CD;\"&gt;&lt;strong&gt;&lt;span style=\"color: rgb(255, 255, 255);\"&gt;Rio 2&lt;/span&gt;&lt;/strong&gt;&lt;/td&gt;&lt;/tr&gt;&lt;tr&gt;&lt;td style=\"width: 33.3%; text-align: center;\"&gt;Baixo&lt;/td&gt;&lt;td style=\"width: 33.3%; text-align: center;\"&gt;{{response}} ºC&lt;/td&gt;&lt;td style=\"width: 33.3%; text-align: center;\"&gt;{{Q4}} ºC&lt;/td&gt;&lt;/tr&gt;&lt;tr&gt;&lt;td style=\"width: 33.3%; text-align: center;\"&gt;Médio&lt;/td&gt;&lt;td style=\"width: 33.3%; text-align: center;\"&gt;{{response}} ºC&lt;/td&gt;&lt;td style=\"width: 33.3%; text-align: center;\"&gt;{{Q5}} ºC&lt;/td&gt;&lt;/tr&gt;&lt;tr&gt;&lt;td style=\"width: 33.3%; text-align: center;\"&gt;Alto&lt;/td&gt;&lt;td style=\"width: 33.3%; text-align: center;\"&gt;{{Q3}} ºC&lt;/td&gt;&lt;td style=\"width: 33.3%; text-align: center;\"&gt;{{response}} ºC&lt;/td&gt;&lt;/tr&gt;&lt;/tbody&gt;&lt;/table&gt;",
    "hint": "&lt;p&gt;A altura que cada barra atinge representa a temperatura que estava no rio em um determinado trecho.&lt;/p&gt;",
    "feedback": "&lt;p&gt;A altura que cada barra atinge representa a temperatura que estava no rio em um determinado trecho.&lt;/p&gt;",
    "seed": {
        "parameters": [
            {
                "name": "Q1",
                "label": null,
                "min": 1,
                "max": 7,
                "step": 1
            },
            {
                "name": "Q2",
                "label": null,
                "min": 8,
                "max": 13,
                "step": 1
            },
            {
                "name": "Q3",
                "label": null,
                "min": 14,
                "max": 20,
                "step": 1
            },
            {
                "name": "Q4",
                "label": null,
                "min": 1,
                "max": 7,
                "step": 1
            },
            {
                "name": "Q5",
                "label": null,
                "min": 8,
                "max": 13,
                "step": 1
            },
            {
                "name": "Q6",
                "label": null,
                "min": 14,
                "max": 20,
                "step": 1
            }
        ],
        "calculated": [
            {
                "name": "A1",
                "label": "{{function}}",
                "function": "{{Q1}}"
            },
            {
                "name": "A2",
                "label": "{{function}}",
                "function": "{{Q2}}"
            },
            {
                "name": "A3",
                "label": "{{function}}",
                "function": "{{Q6}}"
            }
        ],
        "uniques": true
    },
    "algorithm": {
        "name": "calculateOperation",
        "params": {
            "method": "equivLiteral",
            "keyboard": "NUMERICAL"
        }
    }
}</v>
      </c>
      <c r="D736" s="184" t="str">
        <f t="shared" si="2"/>
        <v>#REF!</v>
      </c>
    </row>
    <row r="737" ht="15.75" customHeight="1">
      <c r="A737" s="184" t="str">
        <f>Seeds!AB507</f>
        <v>M4-G-15a-I-1</v>
      </c>
      <c r="B737" s="184" t="str">
        <f t="shared" si="254"/>
        <v>#REF!</v>
      </c>
      <c r="C737" s="184" t="str">
        <f>Seeds!AA507</f>
        <v>{"id":"M4-G-15a-I-1","stimulus":"&lt;p&gt;Selecione a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width=\"300\"&gt;&lt;/img&gt;&lt;/div&gt;"},{"name":"A2","label":"&lt;div style=\"display:flex; justify-content:center;\"&gt;&lt;img src=\"https://blueberry-assets.oneclick.es/M4_G_15a_2.svg\" width=\"300\"&gt;&lt;/img&gt;&lt;/div&gt;"},{"name":"A3","label":"&lt;div style=\"display:flex; justify-content:center;\"&gt;&lt;img src=\"https://blueberry-assets.oneclick.es/M4_G_15a_3.svg\" width=\"300\"&gt;&lt;/img&gt;&lt;/div&gt;","incorrect":true},{"name":"A4","label":"&lt;div style=\"display:flex; justify-content:center;\"&gt;&lt;img src=\"https://blueberry-assets.oneclick.es/M4_G_15a_4.svg\" width=\"300\"&gt;&lt;/img&gt;&lt;/div&gt;","incorrect":true}],"uniques":true},"algorithm":{"name":"trueFalse","template":"Multiple choice – standard","params":{"countCorrect":1,"countIncorrect":2,"showCheckIcon":false,"columns":3}}}</v>
      </c>
      <c r="D737" s="184" t="str">
        <f t="shared" si="2"/>
        <v>#REF!</v>
      </c>
    </row>
    <row r="738" ht="15.75" customHeight="1">
      <c r="A738" s="184" t="str">
        <f>Seeds!AB508</f>
        <v>M4-G-15a-I-2</v>
      </c>
      <c r="B738" s="184" t="str">
        <f t="shared" si="254"/>
        <v>#REF!</v>
      </c>
      <c r="C738" s="184" t="str">
        <f>Seeds!AA508</f>
        <v>{"id":"M4-G-15a-I-2","stimulus":"&lt;p&gt;Selecione o segmento de reta.&lt;/p&gt;","hint":"&lt;p&gt;Uma &lt;b&gt;reta&lt;/b&gt; é uma sucessão de pontos na mesma direção sem início e fim.&lt;/p&gt;&lt;p&gt;Um &lt;b&gt;segmento&lt;/b&gt; de reta é uma parte da reta e está delimitado por dois pontos.&lt;/p&gt;","feedback":"&lt;p&gt;Uma &lt;b&gt;reta&lt;/b&gt; é uma sucessão de pontos na mesma direção sem início e fim.&lt;/p&gt;&lt;p&gt;Um &lt;b&gt;segmento&lt;/b&gt; de reta é uma parte da reta e está delimitado por dois pontos.&lt;/p&gt;","seed":{"parameters":[],"calculated":[{"name":"A1","label":"&lt;div style=\"display:flex; justify-content:center;\"&gt;&lt;img src=\"https://blueberry-assets.oneclick.es/M4_G_15a_1.svg\" width=\"300\"&gt;&lt;/img&gt;&lt;/div&gt;","incorrect":true},{"name":"A2","label":"&lt;div style=\"display:flex; justify-content:center;\"&gt;&lt;img src=\"https://blueberry-assets.oneclick.es/M4_G_15a_2.svg\" width=\"300\"&gt;&lt;/img&gt;&lt;/div&gt;","incorrect":true},{"name":"A3","label":"&lt;div style=\"display:flex; justify-content:center;\"&gt;&lt;img src=\"https://blueberry-assets.oneclick.es/M4_G_15a_3.svg\" width=\"300\"&gt;&lt;/img&gt;&lt;/div&gt;"},{"name":"A4","label":"&lt;div style=\"display:flex; justify-content:center;\"&gt;&lt;img src=\"https://blueberry-assets.oneclick.es/M4_G_15a_4.svg\" width=\"300\"&gt;&lt;/img&gt;&lt;/div&gt;"}],"uniques":true},"algorithm":{"name":"trueFalse","template":"Multiple choice – standard","params":{"countCorrect":1,"countIncorrect":2,"showCheckIcon":false,"columns":3}}}</v>
      </c>
      <c r="D738" s="184" t="str">
        <f t="shared" si="2"/>
        <v>#REF!</v>
      </c>
    </row>
    <row r="739" ht="15.75" customHeight="1">
      <c r="A739" s="184" t="str">
        <f>Seeds!AB509</f>
        <v>M4-G-15a-E-1</v>
      </c>
      <c r="B739" s="184" t="str">
        <f t="shared" si="254"/>
        <v>#REF!</v>
      </c>
      <c r="C739" s="184" t="str">
        <f>Seeds!AA509</f>
        <v>{
    "id": "M4-G-15a-E-1",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"M4_G_15a_1.svg",
                    "M4_G_15a_2.svg"
                ]
            },
            {
                "name": "Q2",
                "label": null,
                "list": [
                    "M4_G_15a_3.svg",
                    "M4_G_15a_4.svg"
                ]
            }
        ],
        "calculated": [
            {
                "name": "A1",
                "label": "Reta"
            },
            {
                "name": "A2",
                "label": "Segmento"
            }
        ],
        "uniques": true
    },
    "algorithm": {
        "name": "calculateOperation",
        "template": "Cloze with text"
    }
}</v>
      </c>
      <c r="D739" s="184" t="str">
        <f t="shared" si="2"/>
        <v>#REF!</v>
      </c>
    </row>
    <row r="740" ht="15.75" customHeight="1">
      <c r="A740" s="184" t="str">
        <f>Seeds!AB510</f>
        <v>M4-G-15a-E-2</v>
      </c>
      <c r="B740" s="184" t="str">
        <f t="shared" si="254"/>
        <v>#REF!</v>
      </c>
      <c r="C740" s="184" t="str">
        <f>Seeds!AA510</f>
        <v>{
    "id": "M4-G-15a-E-2",
    "stimulus": "&lt;p&gt;Escreva o nome das seguintes linhas.&lt;/p&gt;",
    "template": "&lt;table style=\"width: 100%;\"&gt;&lt;tbody&gt;&lt;tr&gt;&lt;td style=\"width: 50%; text-align: center; vertical-align: middle; border: none;\"&gt;&lt;div style=\"display:flex; justify-content:center;\"&gt;&lt;img src=\"https://blueberry-assets.oneclick.es/{{Q1}}\" width=\"300\"&gt;&lt;/img&gt;&lt;/div&gt;&lt;/td&gt;&lt;td style=\"width: 50%; text-align: center; vertical-align: middle; border: none;\"&gt;&lt;div style=\"display:flex; justify-content:center;\"&gt;&lt;img src=\"https://blueberry-assets.oneclick.es/{{Q2}}\" width=\"300\"&gt;&lt;/img&gt;&lt;/div&gt;&lt;/td&gt;&lt;/tr&gt;&lt;tr&gt;&lt;td style=\"width: 50%; text-align: center; vertical-align: middle; border: none;\"&gt;{{response}}&lt;/td&gt;&lt;td style=\"width: 50%; text-align: center; vertical-align: middle; border: none;\"&gt;{{response}}&lt;/td&gt;&lt;/tr&gt;&lt;/tbody&gt;&lt;/table&gt;",
    "hint": "&lt;p&gt;Uma &lt;b&gt;reta&lt;/b&gt; é uma sucessão de pontos na mesma direção sem início e fim.&lt;/p&gt;&lt;p&gt;Um &lt;b&gt;segmento&lt;/b&gt; de reta é uma parte da reta e está delimitado por dois pontos.&lt;/p&gt;",
    "feedback": "&lt;p&gt;Uma &lt;b&gt;reta&lt;/b&gt; é uma sucessão de pontos na mesma direção sem início e fim.&lt;/p&gt;&lt;p&gt;Um &lt;b&gt;segmento&lt;/b&gt; de reta é uma parte da reta e está delimitado por dois pontos.&lt;/p&gt;",
    "seed": {
        "parameters": [
            {
                "name": "Q1",
                "label": null,
                "list": [
                    "M4_G_15a_3.svg",
                    "M4_G_15a_4.svg"
                ]
            },
            {
                "name": "Q2",
                "label": null,
                "list": [
                    "M4_G_15a_1.svg",
                    "M4_G_15a_2.svg"
                ]
            }
        ],
        "calculated": [
            {
                "name": "A1",
                "label": "Segmento"
            },
            {
                "name": "A2",
                "label": "Reta"
            }
        ],
        "uniques": true
    },
    "algorithm": {
        "name": "calculateOperation",
        "template": "Cloze with text"
    }
}</v>
      </c>
      <c r="D740" s="184" t="str">
        <f t="shared" si="2"/>
        <v>#REF!</v>
      </c>
    </row>
    <row r="741" ht="15.75" customHeight="1">
      <c r="A741" s="184" t="str">
        <f>Seeds!AB511</f>
        <v>M4-G-16a-I-1</v>
      </c>
      <c r="B741" s="184" t="str">
        <f t="shared" si="254"/>
        <v>#REF!</v>
      </c>
      <c r="C741" s="184" t="str">
        <f>Seeds!AA511</f>
        <v>{"id":"M4-G-16a-I-1","stimulus":"&lt;p&gt;Observe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src=\"https://blueberry-assets.oneclick.es/M4_G_16a_1.svg\" alt=\"\" tabindex=\"0\"&gt;&lt;/img&gt;&lt;div class=\"lemo-graphie-container\" style=\"position: absolute;top: 0;left: 0;width: 100%;height: 100%;\"&gt;&lt;div class=\"lemo-graphie\" style=\"position: relative; width: 100%; height: 100%;\"&gt;&lt;span class=\"lemo-graphie-label\" style=\"position: absolute; left: 25.4450%; top: 11%;\"&gt;&lt;i&gt;{{Q1}}&lt;/i&gt;&lt;/span&gt;&lt;span class=\"lemo-graphie-label\" style=\"position: absolute; left: 51.9350%; top: 11%;\"&gt;&lt;i&gt;{{Q2}}&lt;/i&gt;&lt;/span&gt;&lt;span class=\"lemo-graphie-label\" style=\"position: absolute; left: 86%; top: 70%;\"&gt;&lt;i&gt;{{Q4}}&lt;/i&gt;&lt;/span&gt;&lt;span class=\"lemo-graphie-label\" style=\"position: absolute; left: 85%; top: 20%;\"&gt;&lt;i&gt;{{Q3}}&lt;/i&gt;&lt;/span&gt;&lt;/div&gt;&lt;/div&gt;&lt;/div&gt;&lt;/div&gt;","hint":"&lt;p&gt;As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&lt;i&gt;{{Q1}}&lt;/i&gt; é paralela à reta &lt;i&gt;{{Q2}}.&lt;/i&gt;"},{"name":"A2","label":"A reta &lt;i&gt;{{Q2}}&lt;/i&gt; é paralela à reta &lt;i&gt;{{Q1}}.&lt;/i&gt;"},{"name":"A3","label":"A reta &lt;i&gt;{{Q4}}&lt;/i&gt; é perpendicular à reta &lt;i&gt;{{Q1}}.&lt;/i&gt;"},{"name":"A4","label":"A reta &lt;i&gt;{{Q2}}&lt;/i&gt; é perpendicular à reta &lt;i&gt;{{Q4}}.&lt;/i&gt;"},{"name":"A5","label":"A reta &lt;i&gt;{{Q1}}&lt;/i&gt; e a reta &lt;i&gt;{{Q3}}&lt;/i&gt; são oblíquas."},{"name":"A6","label":"A reta &lt;i&gt;{{Q3}}&lt;/i&gt; e a reta &lt;i&gt;{{Q2}}&lt;/i&gt; são oblíquas."},{"name":"A7","label":"A reta &lt;i&gt;{{Q3}}&lt;/i&gt; é paralela à reta &lt;i&gt;{{Q4}}.&lt;/i&gt;","incorrect":true,"feedback":"As retas &lt;i&gt;{{Q3}}&lt;/i&gt; e &lt;i&gt;{{Q4}}&lt;/i&gt; são oblíquas."},{"name":"A8","label":"A reta &lt;i&gt;{{Q1}}&lt;/i&gt; é paralela à reta &lt;i&gt;{{Q4}}.&lt;/i&gt;","incorrect":true,"feedback":"As retas &lt;i&gt;{{Q1}}&lt;/i&gt; e &lt;i&gt;{{Q4}}&lt;/i&gt; são perpendiculares."},{"name":"A9","label":"A reta &lt;i&gt;{{Q1}}&lt;/i&gt; é perpendicular à reta &lt;i&gt;{{Q2}}.&lt;/i&gt;","incorrect":true,"feedback":"As retas &lt;i&gt;{{Q1}}&lt;/i&gt; e &lt;i&gt;{{Q2}}&lt;/i&gt; são paralelas."},{"name":"A10","label":"A reta &lt;i&gt;{{Q3}}&lt;/i&gt; é perpendicular à reta &lt;i&gt;{{Q2}}.&lt;/i&gt;","incorrect":true,"feedback":"As retas &lt;i&gt;{{Q3}}&lt;/i&gt; e &lt;i&gt;{{Q2}}&lt;/i&gt; são oblíquas."},{"name":"A11","label":"A reta &lt;i&gt;{{Q4}}&lt;/i&gt; e a reta &lt;i&gt;{{Q1}}&lt;/i&gt; são oblíquas.","incorrect":true,"feedback":"As retas &lt;i&gt;{{Q4}}&lt;/i&gt; e &lt;i&gt;{{Q1}}&lt;/i&gt; são perpendiculares."},{"name":"A12","label":"A reta &lt;i&gt;{{Q2}}&lt;/i&gt; e a reta &lt;i&gt;{{Q1}}&lt;/i&gt; são oblíquas.","incorrect":true,"feedback":"As retas &lt;i&gt;{{Q2}}&lt;/i&gt; e &lt;i&gt;{{Q1}}&lt;/i&gt; são paralelas."}],"uniques":true},"algorithm":{"name":"trueFalse","template":"Choice matrix – inline","params":{"countCorrect":2,"countIncorrect":1,"showCheckIcon":false,"options":["Verdadeira","Falsa"]}}}</v>
      </c>
      <c r="D741" s="184" t="str">
        <f t="shared" si="2"/>
        <v>#REF!</v>
      </c>
    </row>
    <row r="742" ht="15.75" customHeight="1">
      <c r="A742" s="184" t="str">
        <f>Seeds!AB512</f>
        <v>M4-G-16a-I-2</v>
      </c>
      <c r="B742" s="184" t="str">
        <f t="shared" si="254"/>
        <v>#REF!</v>
      </c>
      <c r="C742" s="184" t="str">
        <f>Seeds!AA512</f>
        <v>{"id":"M4-G-16a-I-2","stimulus":"&lt;p&gt;Observe a imagem e determine se as seguintes afirmações são verdadeiras ou falsas.&lt;/p&gt;&lt;div style=\"display:flex; justify-content:center;\"&gt;&lt;div class=\"lemo-fixed-to-responsive\" style=\"max-width: 300px;max-height: 240px;position: relative;width: 100%;display: inline-block;\"&gt;&lt;img src=\"https://blueberry-assets.oneclick.es/M4_G_16a_2.svg\" alt=\"\" tabindex=\"0\"&gt;&lt;/img&gt;&lt;div class=\"lemo-graphie-container\" style=\"position: absolute;top: 0;left: 0;width: 100%;height: 100%;\"&gt;&lt;div class=\"lemo-graphie\" style=\"position: relative; width: 100%; height: 100%;\"&gt;&lt;span class=\"lemo-graphie-label\" style=\"position: absolute; left: 23.9497%; top: 9%;\"&gt;&lt;i&gt;{{Q1}}&lt;/i&gt;&lt;/span&gt;&lt;span class=\"lemo-graphie-label\" style=\"position: absolute; left: 44.6347%; top: 9%;\"&gt;&lt;i&gt;{{Q2}}&lt;/i&gt;&lt;/span&gt;&lt;span class=\"lemo-graphie-label\" style=\"position: absolute; left: 86.2686%; top: 28.1508%;\"&gt;&lt;i&gt;{{Q4}}&lt;/i&gt;&lt;/span&gt;&lt;span class=\"lemo-graphie-label\" style=\"position: absolute; left: 78.8079%; top: 10.9569%;\"&gt;&lt;i&gt;{{Q3}}&lt;/i&gt;&lt;/span&gt;&lt;/div&gt;&lt;/div&gt;&lt;/div&gt;&lt;/div&gt;","hint":"&lt;p&gt;As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name":"Q1","label":null,"list":["a","b","c","d"]},{"name":"Q2","label":null,"list":["a","b","c","d"]},{"name":"Q3","label":null,"list":["a","b","c","d"]},{"name":"Q4","label":null,"list":["a","b","c","d"]}],"calculated":[{"name":"A1","label":"A reta &lt;i&gt;{{Q3}}&lt;/i&gt; é paralela à reta &lt;i&gt;{{Q4}}.&lt;/i&gt;"},{"name":"A2","label":"A reta &lt;i&gt;{{Q4}}&lt;/i&gt; é paralela à reta &lt;i&gt;{{Q3}}.&lt;/i&gt;"},{"name":"A3","label":"A reta &lt;i&gt;{{Q1}}&lt;/i&gt; é perpendicular à reta &lt;i&gt;{{Q3}}.&lt;/i&gt;"},{"name":"A4","label":"A reta &lt;i&gt;{{Q4}}&lt;/i&gt; é perpendicular à reta &lt;i&gt;{{Q1}}.&lt;/i&gt;"},{"name":"A5","label":"A reta &lt;i&gt;{{Q2}}&lt;/i&gt; e a reta &lt;i&gt;{{Q1}}&lt;/i&gt; são oblíquas."},{"name":"A6","label":"A reta &lt;i&gt;{{Q4}}&lt;/i&gt; e a reta &lt;i&gt;{{Q2}}&lt;/i&gt; são oblíquas."},{"name":"A7","label":"A reta &lt;i&gt;{{Q1}}&lt;/i&gt; é paralela à reta &lt;i&gt;{{Q2}}.&lt;/i&gt;","incorrect":true,"feedback":"As retas &lt;i&gt;{{Q1}}&lt;/i&gt; e &lt;i&gt;{{Q2}}&lt;/i&gt; são oblíquas."},{"name":"A8","label":"A reta &lt;i&gt;{{Q4}}&lt;/i&gt; é paralela à reta &lt;i&gt;{{Q1}}.&lt;/i&gt;","incorrect":true,"feedback":"As retas &lt;i&gt;{{Q4}}&lt;/i&gt; e &lt;i&gt;{{Q1}}&lt;/i&gt; são perpendiculares."},{"name":"A9","label":"A reta &lt;i&gt;{{Q3}}&lt;/i&gt; é perpendicular à reta &lt;i&gt;{{Q4}}.&lt;/i&gt;","incorrect":true,"feedback":"As retas &lt;i&gt;{{Q3}}&lt;/i&gt; e &lt;i&gt;{{Q4}}&lt;/i&gt; são paralelas."},{"name":"A10","label":"A reta &lt;i&gt;{{Q2}}&lt;/i&gt; é perpendicular à reta &lt;i&gt;{{Q3}}.&lt;/i&gt;","incorrect":true,"feedback":"As retas &lt;i&gt;{{Q2}}&lt;/i&gt; e &lt;i&gt;{{Q3}}&lt;/i&gt; são oblíquas."},{"name":"A11","label":"A reta &lt;i&gt;{{Q4}}&lt;/i&gt; e a reta &lt;i&gt;{{Q3}}&lt;/i&gt; são oblíquas.","incorrect":true,"feedback":"As retas &lt;i&gt;{{Q4}}&lt;/i&gt; e &lt;i&gt;{{Q3}}&lt;/i&gt; são paralelas."},{"name":"A12","label":"A reta &lt;i&gt;{{Q3}}&lt;/i&gt; e a reta &lt;i&gt;{{Q1}}&lt;/i&gt; são oblíquas.","incorrect":true,"feedback":"As retas &lt;i&gt;{{Q3}}&lt;/i&gt; e &lt;i&gt;{{Q1}}&lt;/i&gt; são perpendiculares."}],"uniques":true},"algorithm":{"name":"trueFalse","template":"Choice matrix – inline","params":{"countCorrect":2,"countIncorrect":1,"showCheckIcon":false,"options":["Verdadeira","Falsa"]}}}</v>
      </c>
      <c r="D742" s="184" t="str">
        <f t="shared" si="2"/>
        <v>#REF!</v>
      </c>
    </row>
    <row r="743" ht="15.75" customHeight="1">
      <c r="A743" s="184" t="str">
        <f>Seeds!AB513</f>
        <v>M4-G-16a-E-1</v>
      </c>
      <c r="B743" s="184" t="str">
        <f t="shared" si="254"/>
        <v>#REF!</v>
      </c>
      <c r="C743" s="184" t="str">
        <f>Seeds!AA513</f>
        <v>{"id":"M4-G-16a-E-1","stimulus":"&lt;p&gt;Escreva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si.&lt;/p&gt;","seed":{"parameters":[],"calculated":[{"name":"A1","label":"paralelas"},{"name":"A2","label":"oblíquas"},{"name":"A3","label":"perpendiculares"}],"uniques":true},"algorithm":{"name":"calculateOperation","template":"Cloze with text"}}</v>
      </c>
      <c r="D743" s="184" t="str">
        <f t="shared" si="2"/>
        <v>#REF!</v>
      </c>
    </row>
    <row r="744" ht="15.75" customHeight="1">
      <c r="A744" s="184" t="str">
        <f>Seeds!AB514</f>
        <v>M4-G-16a-E-2</v>
      </c>
      <c r="B744" s="184" t="str">
        <f t="shared" si="254"/>
        <v>#REF!</v>
      </c>
      <c r="C744" s="184" t="str">
        <f>Seeds!AA514</f>
        <v>{"id":"M4-G-16a-E-2","stimulus":"&lt;p&gt;Escreva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width=\"300\"&gt;&lt;/img&gt;&lt;/div&gt;&lt;/td&gt;&lt;td style=\"width: 33%; text-align: center; vertical-align: middle; border: none;\"&gt;&lt;div style=\"display:flex; justify-content:center;\"&gt;&lt;img src=\"https://blueberry-assets.oneclick.es/M4_G_16a_4.svg\"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si.&lt;/p&gt;","seed":{"parameters":[],"calculated":[{"name":"A1","label":"perpendiculares"},{"name":"A2","label":"paralelas"},{"name":"A3","label":"oblíquas"}],"uniques":true},"algorithm":{"name":"calculateOperation","template":"Cloze with text"}}</v>
      </c>
      <c r="D744" s="184" t="str">
        <f t="shared" si="2"/>
        <v>#REF!</v>
      </c>
    </row>
    <row r="745" ht="15.75" customHeight="1">
      <c r="A745" s="184" t="str">
        <f>Seeds!AB515</f>
        <v>M4-G-16a-E-3</v>
      </c>
      <c r="B745" s="184" t="str">
        <f t="shared" si="254"/>
        <v>#REF!</v>
      </c>
      <c r="C745" s="184" t="str">
        <f>Seeds!AA515</f>
        <v>{"id":"M4-G-16a-E-3","stimulus":"&lt;p&gt;Escreva quais tipos de retas estão representadas em cada caso.&lt;/p&gt;","template":"&lt;table style=\"width: 100%;\"&gt;&lt;tbody&gt;&lt;tr&gt;&lt;td style=\"width: 33%; text-align: center; vertical-align: middle; border: none;\"&gt;&lt;div style=\"display:flex; justify-content:center;\"&gt;&lt;img src=\"https://blueberry-assets.oneclick.es/M4_G_16a_4.svg\" width=\"300\"&gt;&lt;/img&gt;&lt;/div&gt;&lt;/td&gt;&lt;td style=\"width: 33%; text-align: center; vertical-align: middle; border: none;\"&gt;&lt;div style=\"display:flex; justify-content:center;\"&gt;&lt;img src=\"https://blueberry-assets.oneclick.es/M4_G_16a_5.svg\" width=\"300\"&gt;&lt;/img&gt;&lt;/div&gt;&lt;/td&gt;&lt;td style=\"width: 33%; text-align: center; vertical-align: middle; border: none;\"&gt;&lt;div style=\"display:flex; justify-content:center;\"&gt;&lt;img src=\"https://blueberry-assets.oneclick.es/M4_G_16a_3.svg\" width=\"300\"&gt;&lt;/img&gt;&lt;/div&gt;&lt;/td&gt;&lt;/tr&gt;&lt;tr&gt;&lt;td style=\"width: 33%; text-align: center; vertical-align: middle; border: none;\"&gt;Retas {{response}}&lt;/td&gt;&lt;td style=\"width: 33%; text-align: center; vertical-align: middle; border: none;\"&gt;Retas {{response}}&lt;/td&gt;&lt;td style=\"width: 33%; text-align: center; vertical-align: middle; border: none;\"&gt;Retas {{response}}&lt;/td&gt;&lt;/tr&gt;&lt;/tbody&gt;&lt;/table&gt;","hint":"&lt;p&gt;As retas podem ser paralelas ou secantes. As retas secantes podem ser perpendiculares ou oblíquas.&lt;/p&gt;","feedback":"&lt;p&gt;&lt;b&gt;Retas paralelas&lt;/b&gt; não têm pontos comuns.&lt;/p&gt;&lt;p&gt;&lt;b&gt;Retas perpendiculares&lt;/b&gt; se cruzam em um ponto e formam ângulos retos entre si.&lt;/p&gt;&lt;p&gt;&lt;b &gt; Retas oblíquas&lt;/b&gt; se cruzam em um ponto e não formam ângulos retos entre si.&lt;/p&gt;","seed":{"parameters":[],"calculated":[{"name":"A1","label":"oblíquas"},{"name":"A2","label":"perpendiculares"},{"name":"A3","label":"paralelas"}],"uniques":true},"algorithm":{"name":"calculateOperation","template":"Cloze with text"}}</v>
      </c>
      <c r="D745" s="184" t="str">
        <f t="shared" si="2"/>
        <v>#REF!</v>
      </c>
    </row>
    <row r="746" ht="15.75" customHeight="1">
      <c r="A746" s="184" t="str">
        <f t="shared" ref="A746:C746" si="255">#REF!</f>
        <v>#REF!</v>
      </c>
      <c r="B746" s="184" t="str">
        <f t="shared" si="255"/>
        <v>#REF!</v>
      </c>
      <c r="C746" s="184" t="str">
        <f t="shared" si="255"/>
        <v>#REF!</v>
      </c>
      <c r="D746" s="184" t="str">
        <f t="shared" si="2"/>
        <v>#REF!</v>
      </c>
    </row>
    <row r="747" ht="15.75" customHeight="1">
      <c r="A747" s="184" t="str">
        <f t="shared" ref="A747:C747" si="256">#REF!</f>
        <v>#REF!</v>
      </c>
      <c r="B747" s="184" t="str">
        <f t="shared" si="256"/>
        <v>#REF!</v>
      </c>
      <c r="C747" s="184" t="str">
        <f t="shared" si="256"/>
        <v>#REF!</v>
      </c>
      <c r="D747" s="184" t="str">
        <f t="shared" si="2"/>
        <v>#REF!</v>
      </c>
    </row>
    <row r="748" ht="15.75" customHeight="1">
      <c r="A748" s="184" t="str">
        <f t="shared" ref="A748:C748" si="257">#REF!</f>
        <v>#REF!</v>
      </c>
      <c r="B748" s="184" t="str">
        <f t="shared" si="257"/>
        <v>#REF!</v>
      </c>
      <c r="C748" s="184" t="str">
        <f t="shared" si="257"/>
        <v>#REF!</v>
      </c>
      <c r="D748" s="184" t="str">
        <f t="shared" si="2"/>
        <v>#REF!</v>
      </c>
    </row>
    <row r="749" ht="15.75" customHeight="1">
      <c r="A749" s="184" t="str">
        <f t="shared" ref="A749:C749" si="258">#REF!</f>
        <v>#REF!</v>
      </c>
      <c r="B749" s="184" t="str">
        <f t="shared" si="258"/>
        <v>#REF!</v>
      </c>
      <c r="C749" s="184" t="str">
        <f t="shared" si="258"/>
        <v>#REF!</v>
      </c>
      <c r="D749" s="184" t="str">
        <f t="shared" si="2"/>
        <v>#REF!</v>
      </c>
    </row>
    <row r="750" ht="15.75" customHeight="1">
      <c r="A750" s="184" t="str">
        <f>Seeds!AB516</f>
        <v>M4-G-2a-I-1</v>
      </c>
      <c r="B750" s="184" t="str">
        <f t="shared" ref="B750:B756" si="259">#REF!</f>
        <v>#REF!</v>
      </c>
      <c r="C750" s="184" t="str">
        <f>Seeds!AA516</f>
        <v>{"id":"M4-G-2a-I-1","stimulus":"&lt;p&gt;Arraste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src=\"https://blueberry-assets.oneclick.es/M4_G_2a_2.svg\" style=\"width:152px\"&gt;"},{"name":"A2","label":"&lt;img src=\"https://blueberry-assets.oneclick.es/M4_G_2a_3.svg\" style=\"width:151px\"&gt;","incorrect":true},{"name":"A3","label":"&lt;img src=\"https://blueberry-assets.oneclick.es/M4_G_2a_4.svg\" style=\"width:151px\"&gt;","incorrect":true},{"name":"A4","label":"&lt;img src=\"https://blueberry-assets.oneclick.es/M4_G_2a_5.svg\" style=\"width:151px\"&gt;","incorrect":true}],"uniques":true},"algorithm":{"name":"labelImage","template":"LabelImageDragDropV2","params":{"image":{"src":"https://blueberry-assets.oneclick.es/M4_G_2a_1.png","width":260,"height":260,"alt":"","title":"","percent":1},"responses":[{"x":150,"y":3,"z":15,"width":180,"height":300,"pointer":""}],"fontSize":10}}}</v>
      </c>
      <c r="D750" s="184" t="str">
        <f t="shared" si="2"/>
        <v>#REF!</v>
      </c>
    </row>
    <row r="751" ht="15.75" customHeight="1">
      <c r="A751" s="184" t="str">
        <f>Seeds!AB517</f>
        <v>M4-G-2a-I-2</v>
      </c>
      <c r="B751" s="184" t="str">
        <f t="shared" si="259"/>
        <v>#REF!</v>
      </c>
      <c r="C751" s="184" t="str">
        <f>Seeds!AA517</f>
        <v>{"id":"M4-G-2a-I-2","stimulus":"&lt;p&gt;Arraste a metade simétrica desta ilustração.&lt;/p&gt;","hint":"&lt;p&gt;Uma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src=\"https://blueberry-assets.oneclick.es/M4_G_2a_7.svg\" style=\"width:152px\"&gt;"},{"name":"A2","label":"&lt;img src=\"https://blueberry-assets.oneclick.es/M4_G_2a_8.svg\" style=\"width:152px\"&gt;","incorrect":true},{"name":"A3","label":"&lt;img src=\"https://blueberry-assets.oneclick.es/M4_G_2a_9.svg\" style=\"width:152px\"&gt;","incorrect":true},{"name":"A4","label":"&lt;img src=\"https://blueberry-assets.oneclick.es/M4_G_2a_10.svg\" style=\"width:152px\"&gt;","incorrect":true}],"uniques":true},"algorithm":{"name":"labelImage","template":"LabelImageDragDropV2","params":{"image":{"src":"https://blueberry-assets.oneclick.es/M4_G_2a_6.png","width":260,"height":260,"alt":"","title":"","percent":1},"responses":[{"x":150,"y":2,"z":15,"width":200,"height":300,"pointer":""}],"fontSize":10}}}</v>
      </c>
      <c r="D751" s="184" t="str">
        <f t="shared" si="2"/>
        <v>#REF!</v>
      </c>
    </row>
    <row r="752" ht="15.75" customHeight="1">
      <c r="A752" s="184" t="str">
        <f>Seeds!AB518</f>
        <v>M4-G-2a-I-3</v>
      </c>
      <c r="B752" s="184" t="str">
        <f t="shared" si="259"/>
        <v>#REF!</v>
      </c>
      <c r="C752" s="184" t="str">
        <f>Seeds!AA518</f>
        <v>{"id":"M4-G-2a-I-3","stimulus":"&lt;p&gt;Arraste a metade simétrica desta ilustração.&lt;/p&gt;","hint":"&lt;p&gt;Uma figura é simétrica se suas metades coincidem quando a figura é dobrada ao longo de um eixo de simetria.&lt;/p&gt;","feedback":"&lt;p&gt;O girassol é simétrico se suas metades coincidirem quando ele for dobrado ao longo de uma linha de simetria.&lt;/p&gt;","seed":{"parameters":[],"calculated":[{"name":"A1","label":"&lt;img src=\"https://blueberry-assets.oneclick.es/M4_G_2a_12.svg\" style=\"width:150px\"&gt;"},{"name":"A2","label":"&lt;img src=\"https://blueberry-assets.oneclick.es/M4_G_2a_13.svg\" style=\"width:150px\"&gt;","incorrect":true},{"name":"A3","label":"&lt;img src=\"https://blueberry-assets.oneclick.es/M4_G_2a_14.svg\" style=\"width:150px\"&gt;","incorrect":true},{"name":"A4","label":"&lt;img src=\"https://blueberry-assets.oneclick.es/M4_G_2a_15.svg\" style=\"width:150px\"&gt;","incorrect":true}],"uniques":true},"algorithm":{"name":"labelImage","template":"LabelImageDragDropV2","params":{"image":{"src":"https://blueberry-assets.oneclick.es/M4_G_2a_11.png","width":260,"height":260,"alt":"","title":"","percent":1},"responses":[{"x":150,"y":2,"z":15,"width":200,"height":300,"pointer":""}],"fontSize":10}}}</v>
      </c>
      <c r="D752" s="184" t="str">
        <f t="shared" si="2"/>
        <v>#REF!</v>
      </c>
    </row>
    <row r="753" ht="15.75" customHeight="1">
      <c r="A753" s="184" t="str">
        <f>Seeds!AB519</f>
        <v>M4-G-2a-E-1</v>
      </c>
      <c r="B753" s="184" t="str">
        <f t="shared" si="259"/>
        <v>#REF!</v>
      </c>
      <c r="C753" s="184" t="str">
        <f>Seeds!AA519</f>
        <v>{"id":"M4-G-2a-E-1","stimulus":"&lt;p&gt;Selecione a imagem na qual a linha tracejada representa um eixo de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simetria.&lt;/p&gt;","seed":{"parameters":[],"calculated":[{"name":"A1","label":"&lt;div style=\"display:flex; justify-content:center;\"&gt;&lt;img src=\"https://blueberry-assets.oneclick.es/M4_G_2a_16.svg\" width=\"300\"&gt;&lt;/img&gt;&lt;/div&gt;"},{"name":"A2","label":"&lt;div style=\"display:flex; justify-content:center;\"&gt;&lt;img src=\"https://blueberry-assets.oneclick.es/M4_G_2a_17.svg\" width=\"300\"&gt;&lt;/img&gt;&lt;/div&gt;"},{"name":"A3","label":"&lt;div style=\"display:flex; justify-content:center;\"&gt;&lt;img src=\"https://blueberry-assets.oneclick.es/M4_G_2a_18.svg\" width=\"300\"&gt;&lt;/img&gt;&lt;/div&gt;"},{"name":"A4","label":"&lt;div style=\"display:flex; justify-content:center;\"&gt;&lt;img src=\"https://blueberry-assets.oneclick.es/M4_G_2a_19.svg\" width=\"300\"&gt;&lt;/img&gt;&lt;/div&gt;","incorrect":true},{"name":"A5","label":"&lt;div style=\"display:flex; justify-content:center;\"&gt;&lt;img src=\"https://blueberry-assets.oneclick.es/M4_G_2a_20.svg\" width=\"300\"&gt;&lt;/img&gt;&lt;/div&gt;","incorrect":true},{"name":"A6","label":"&lt;div style=\"display:flex; justify-content:center;\"&gt;&lt;img src=\"https://blueberry-assets.oneclick.es/M4_G_2a_21.svg\" width=\"300\"&gt;&lt;/img&gt;&lt;/div&gt;","incorrect":true},{"name":"A7","label":"&lt;div style=\"display:flex; justify-content:center;\"&gt;&lt;img src=\"https://blueberry-assets.oneclick.es/M4_G_2a_22.svg\" width=\"300\"&gt;&lt;/img&gt;&lt;/div&gt;","incorrect":true},{"name":"A8","label":"&lt;div style=\"display:flex; justify-content:center;\"&gt;&lt;img src=\"https://blueberry-assets.oneclick.es/M4_G_2a_23.svg\" width=\"300\"&gt;&lt;/img&gt;&lt;/div&gt;","incorrect":true},{"name":"A9","label":"&lt;div style=\"display:flex; justify-content:center;\"&gt;&lt;img src=\"https://blueberry-assets.oneclick.es/M4_G_2a_24.svg\" width=\"300\"&gt;&lt;/img&gt;&lt;/div&gt;","incorrect":true}],"uniques":true},"algorithm":{"name":"trueFalse","template":"Multiple choice – standard","params":{"countCorrect":1,"countIncorrect":2,"showCheckIcon":false,"columns":3}}}</v>
      </c>
      <c r="D753" s="184" t="str">
        <f t="shared" si="2"/>
        <v>#REF!</v>
      </c>
    </row>
    <row r="754" ht="15.75" customHeight="1">
      <c r="A754" s="184" t="str">
        <f>Seeds!AB520</f>
        <v>M4-G-2a-A-1</v>
      </c>
      <c r="B754" s="184" t="str">
        <f t="shared" si="259"/>
        <v>#REF!</v>
      </c>
      <c r="C754" s="184" t="str">
        <f>Seeds!AA520</f>
        <v>{"id":"M4-G-2a-A-1","stimulus":"&lt;p&gt;Indique quais das seguintes ilustrações de edifícios famosos apresentam simetria.&lt;/p&gt;","hint":"&lt;p&gt;Uma figura é simétrica se suas metades coincidem quando a figura é dobrada ao longo de um eixo de simetria.&lt;/p&gt;","feedback":"&lt;p&gt;Uma figura é simétrica se suas metades coincidem quando a figura é dobrada ao longo de um eixo de simetria.&lt;/p&gt;","seed":{"parameters":[],"calculated":[{"name":"A1","label":"&lt;img src=\"https://blueberry-assets.oneclick.es/M5_G_2a_57.svg\" width=\"300\"&gt;&lt;/img&gt;","function":""},{"name":"A2","label":"&lt;img src=\"https://blueberry-assets.oneclick.es/M5_G_2a_58.svg\" width=\"300\"&gt;&lt;/img&gt;","function":""},{"name":"A3","label":"&lt;img src=\"https://blueberry-assets.oneclick.es/M5_G_2a_59.svg\" width=\"300\"&gt;&lt;/img&gt;","function":""},{"name":"A4","label":"&lt;img src=\"https://blueberry-assets.oneclick.es/M5_G_2a_60.svg\" width=\"300\"&gt;&lt;/img&gt;","function":"","incorrect":true,"feedback":"&lt;p&gt;A Catedral de São Basílio não é simétrica porque suas metades não coincidem quando a figura é dividida ao longo de um eixo.&lt;/p&gt;"},{"name":"A5","label":"&lt;img src=\"https://blueberry-assets.oneclick.es/M5_G_2a_61.svg\" width=\"300\"&gt;&lt;/img&gt;","function":"","incorrect":true,"feedback":"&lt;p&gt;A Estátua da Liberdade não é simétrica porque suas metades não coincidem quando a figura é dividida ao longo de um eixo.&lt;/p&gt;"},{"name":"A6","label":"&lt;img src=\"https://blueberry-assets.oneclick.es/M5_G_2a_62.svg\" width=\"300\"&gt;&lt;/img&gt;","function":"","incorrect":true,"feedback":"&lt;p&gt;A Ópera de Sydney não é simétrica porque suas metades não coincidem quando a figura é dividida ao longo de um eixo.&lt;/p&gt;"}],"uniques":true},"algorithm":{"name":"trueFalse","template":"Multiple choice – multiple response","params":{"countCorrect":3,"countIncorrect":3,"showCheckIcon":false,"columns":3}}}</v>
      </c>
      <c r="D754" s="184" t="str">
        <f t="shared" si="2"/>
        <v>#REF!</v>
      </c>
    </row>
    <row r="755" ht="15.75" customHeight="1">
      <c r="A755" s="184" t="str">
        <f>Seeds!AB521</f>
        <v>M4-G-2a-A-2</v>
      </c>
      <c r="B755" s="184" t="str">
        <f t="shared" si="259"/>
        <v>#REF!</v>
      </c>
      <c r="C755" s="184" t="str">
        <f>Seeds!AA521</f>
        <v>{"id":"M4-G-2a-A-2","stimulus":"&lt;p&gt;Observe os seguintes padrões e selecione aquele que apresenta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src=\"https://blueberry-assets.oneclick.es/M3_G_5a_47.svg\" width=\"300\"&gt;&lt;/img&gt;&lt;/div&gt;"},{"name":"A2","label":"&lt;div style=\"display:flex; justify-content:center;\"&gt;&lt;img src=\"https://blueberry-assets.oneclick.es/M3_G_5a_48.svg\" width=\"300\"&gt;&lt;/img&gt;&lt;/div&gt;"},{"name":"A3","label":"&lt;div style=\"display:flex; justify-content:center;\"&gt;&lt;img src=\"https://blueberry-assets.oneclick.es/M3_G_5a_49.svg\" width=\"300\"&gt;&lt;/img&gt;&lt;/div&gt;","incorrect":true},{"name":"A4","label":"&lt;div style=\"display:flex; justify-content:center;\"&gt;&lt;img src=\"https://blueberry-assets.oneclick.es/M3_G_5a_50.svg\" width=\"300\"&gt;&lt;/img&gt;&lt;/div&gt;","incorrect":true},{"name":"A5","label":"&lt;div style=\"display:flex; justify-content:center;\"&gt;&lt;img src=\"https://blueberry-assets.oneclick.es/M3_G_5a_51.svg\" width=\"300\"&gt;&lt;/img&gt;&lt;/div&gt;","incorrect":true}],"uniques":true},"algorithm":{"name":"trueFalse","template":"Multiple choice – standard","params":{"countCorrect":1,"countIncorrect":2,"showCheckIcon":false,"columns":3}}}</v>
      </c>
      <c r="D755" s="184" t="str">
        <f t="shared" si="2"/>
        <v>#REF!</v>
      </c>
    </row>
    <row r="756" ht="15.75" customHeight="1">
      <c r="A756" s="184" t="str">
        <f>Seeds!AB522</f>
        <v>M4-G-2a-A-3</v>
      </c>
      <c r="B756" s="184" t="str">
        <f t="shared" si="259"/>
        <v>#REF!</v>
      </c>
      <c r="C756" s="184" t="str">
        <f>Seeds!AA522</f>
        <v>{"id":"M4-G-2a-A-3","stimulus":"&lt;p&gt;Qual das figuras a seguir tem pelo menos um eixo de simetria?&lt;/p&gt;","hint":"&lt;p&gt;Uma figura é simétrica se, quando dobrada ao longo de um eixo, suas metades coincidem.&lt;/p&gt;","feedback":"&lt;p&gt;Uma figura é simétrica se suas metades coincidem quando a figura é dobrada ao longo de um eixo de simetria.&lt;/p&gt;","seed":{"parameters":[],"calculated":[{"name":"A1","label":"&lt;div style=\"display:flex; justify-content:center;\"&gt;&lt;img src=\"https://blueberry-assets.oneclick.es/M4_G_2a_36.svg\" width=\"300\"&gt;&lt;/img&gt;&lt;/div&gt;"},{"name":"A2","label":"&lt;div style=\"display:flex; justify-content:center;\"&gt;&lt;img src=\"https://blueberry-assets.oneclick.es/M4_G_2a_37.svg\" width=\"300\"&gt;&lt;/img&gt;&lt;/div&gt;"},{"name":"A3","label":"&lt;div style=\"display:flex; justify-content:center;\"&gt;&lt;img src=\"https://blueberry-assets.oneclick.es/M4_G_2a_38.svg\" width=\"300\"&gt;&lt;/img&gt;&lt;/div&gt;"},{"name":"A4","label":"&lt;div style=\"display:flex; justify-content:center;\"&gt;&lt;img src=\"https://blueberry-assets.oneclick.es/M4_G_2a_39.svg\" width=\"300\"&gt;&lt;/img&gt;&lt;/div&gt;","incorrect":true},{"name":"A5","label":"&lt;div style=\"display:flex; justify-content:center;\"&gt;&lt;img src=\"https://blueberry-assets.oneclick.es/M4_G_2a_40.svg\" width=\"300\"&gt;&lt;/img&gt;&lt;/div&gt;","incorrect":true},{"name":"A6","label":"&lt;div style=\"display:flex; justify-content:center;\"&gt;&lt;img src=\"https://blueberry-assets.oneclick.es/M4_G_2a_41.svg\" width=\"300\"&gt;&lt;/img&gt;&lt;/div&gt;","incorrect":true},{"name":"A7","label":"&lt;div style=\"display:flex; justify-content:center;\"&gt;&lt;img src=\"https://blueberry-assets.oneclick.es/M4_G_2a_42.svg\" width=\"300\"&gt;&lt;/img&gt;&lt;/div&gt;","incorrect":true}],"uniques":true},"algorithm":{"name":"trueFalse","template":"Multiple choice – standard","params":{"countCorrect":1,"countIncorrect":2,"showCheckIcon":false,"columns":3}}}</v>
      </c>
      <c r="D756" s="184" t="str">
        <f t="shared" si="2"/>
        <v>#REF!</v>
      </c>
    </row>
    <row r="757" ht="15.75" customHeight="1">
      <c r="A757" s="184" t="str">
        <f t="shared" ref="A757:C757" si="260">#REF!</f>
        <v>#REF!</v>
      </c>
      <c r="B757" s="184" t="str">
        <f t="shared" si="260"/>
        <v>#REF!</v>
      </c>
      <c r="C757" s="184" t="str">
        <f t="shared" si="260"/>
        <v>#REF!</v>
      </c>
      <c r="D757" s="184" t="str">
        <f t="shared" si="2"/>
        <v>#REF!</v>
      </c>
    </row>
    <row r="758" ht="15.75" customHeight="1">
      <c r="A758" s="184" t="str">
        <f t="shared" ref="A758:C758" si="261">#REF!</f>
        <v>#REF!</v>
      </c>
      <c r="B758" s="184" t="str">
        <f t="shared" si="261"/>
        <v>#REF!</v>
      </c>
      <c r="C758" s="184" t="str">
        <f t="shared" si="261"/>
        <v>#REF!</v>
      </c>
      <c r="D758" s="184" t="str">
        <f t="shared" si="2"/>
        <v>#REF!</v>
      </c>
    </row>
    <row r="759" ht="15.75" customHeight="1">
      <c r="A759" s="184" t="str">
        <f t="shared" ref="A759:C759" si="262">#REF!</f>
        <v>#REF!</v>
      </c>
      <c r="B759" s="184" t="str">
        <f t="shared" si="262"/>
        <v>#REF!</v>
      </c>
      <c r="C759" s="184" t="str">
        <f t="shared" si="262"/>
        <v>#REF!</v>
      </c>
      <c r="D759" s="184" t="str">
        <f t="shared" si="2"/>
        <v>#REF!</v>
      </c>
    </row>
    <row r="760" ht="15.75" customHeight="1">
      <c r="A760" s="184" t="str">
        <f t="shared" ref="A760:C760" si="263">#REF!</f>
        <v>#REF!</v>
      </c>
      <c r="B760" s="184" t="str">
        <f t="shared" si="263"/>
        <v>#REF!</v>
      </c>
      <c r="C760" s="184" t="str">
        <f t="shared" si="263"/>
        <v>#REF!</v>
      </c>
      <c r="D760" s="184" t="str">
        <f t="shared" si="2"/>
        <v>#REF!</v>
      </c>
    </row>
    <row r="761" ht="15.75" customHeight="1">
      <c r="A761" s="184" t="str">
        <f t="shared" ref="A761:C761" si="264">#REF!</f>
        <v>#REF!</v>
      </c>
      <c r="B761" s="184" t="str">
        <f t="shared" si="264"/>
        <v>#REF!</v>
      </c>
      <c r="C761" s="184" t="str">
        <f t="shared" si="264"/>
        <v>#REF!</v>
      </c>
      <c r="D761" s="184" t="str">
        <f t="shared" si="2"/>
        <v>#REF!</v>
      </c>
    </row>
    <row r="762" ht="15.75" customHeight="1">
      <c r="A762" s="184" t="str">
        <f>Seeds!AB523</f>
        <v>M4-G-3a-I-1</v>
      </c>
      <c r="B762" s="184" t="str">
        <f t="shared" ref="B762:B767" si="265">#REF!</f>
        <v>#REF!</v>
      </c>
      <c r="C762" s="184" t="str">
        <f>Seeds!AA523</f>
        <v>{
    "id": "M4-G-3a-I-1",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"M4_G_3a_1.svg",
                    "M4_G_3a_2.svg",
                    "M4_G_3a_3.svg"
                ]
            },
            {
                "name": "Q2",
                "label": null,
                "list": [
                    "M4_G_3a_10.svg",
                    "M4_G_3a_11.svg",
                    "M4_G_3a_12.svg"
                ]
            },
            {
                "name": "Q3",
                "label": null,
                "list": [
                    "M4_G_3a_7.svg",
                    "M4_G_3a_8.svg",
                    "M4_G_3a_9.svg"
                ]
            }
        ],
        "calculated": [
            {
                "name": "A1",
                "label": "Agudo"
            },
            {
                "name": "A2",
                "label": "Raso"
            },
            {
                "name": "A3",
                "label": "Obtuso"
            }
        ],
        "uniques": true
    },
    "algorithm": {
        "name": "calculateOperation",
        "template": "Cloze with drag &amp; drop",
        "params": {
            "keyboard": "INTERMEDIATE"
        }
    }
}</v>
      </c>
      <c r="D762" s="184" t="str">
        <f t="shared" si="2"/>
        <v>#REF!</v>
      </c>
    </row>
    <row r="763" ht="15.75" customHeight="1">
      <c r="A763" s="184" t="str">
        <f>Seeds!AB524</f>
        <v>M4-G-3a-I-2</v>
      </c>
      <c r="B763" s="184" t="str">
        <f t="shared" si="265"/>
        <v>#REF!</v>
      </c>
      <c r="C763" s="184" t="str">
        <f>Seeds!AA524</f>
        <v>{
    "id": "M4-G-3a-I-2",
    "stimulus": "&lt;p&gt;Em cada caso, arraste o nome do ângulo.&lt;/p&gt;",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none;\"&gt;{{response}}&lt;/td&gt;&lt;td style=\"width: 33.3333%; text-align: center; border: none;\"&gt;{{response}}&lt;/td&gt;&lt;td style=\"width: 33.3333%; text-align: center; border: none;\"&gt;{{response}}&lt;/td&gt;&lt;/tr&gt;&lt;/tbody&gt;&lt;/table&gt;",
    "hint": "&lt;p&gt;Do menor ao maior, os ângulos são classificados como agudos, retos, obtusos e rasos.&lt;/p&gt;",
    "feedback": "&lt;p&gt;Os ângulos são classificados de acordo com sua amplitude:&lt;br/&gt;&lt;ul&gt;&lt;li&gt;&lt;b&gt;Agudo:&lt;/b&gt; maior que 0° e menor que 90°.&lt;/li&gt;&lt;li&gt;&lt;b&gt;Reto:&lt;/b&gt; mede 90°.&lt;/li&gt;&lt;li&gt;&lt;b&gt;Obtuso:&lt;/b&gt; maior que 90° e menor que 180°.&lt;/li&gt;&lt;li&gt;&lt;b&gt;Raso:&lt;/b&gt; mede 180°.&lt;/li&gt;&lt;/ul&gt;&lt;/p&gt;",
    "seed": {
        "parameters": [
            {
                "name": "Q1",
                "label": null,
                "list": [
                    "M4_G_3a_4.svg",
                    "M4_G_3a_5.svg",
                    "M4_G_3a_6.svg"
                ]
            },
            {
                "name": "Q2",
                "label": null,
                "list": [
                    "M4_G_3a_7.svg",
                    "M4_G_3a_8.svg",
                    "M4_G_3a_9.svg"
                ]
            },
            {
                "name": "Q3",
                "label": null,
                "list": [
                    "M4_G_3a_10.svg",
                    "M4_G_3a_11.svg",
                    "M4_G_3a_12.svg"
                ]
            }
        ],
        "calculated": [
            {
                "name": "A1",
                "label": "Reto"
            },
            {
                "name": "A2",
                "label": "Obtuso"
            },
            {
                "name": "A3",
                "label": "Raso"
            }
        ],
        "uniques": true
    },
    "algorithm": {
        "name": "calculateOperation",
        "template": "Cloze with drag &amp; drop",
        "params": {
            "keyboard": "INTERMEDIATE"
        }
    }
}</v>
      </c>
      <c r="D763" s="184" t="str">
        <f t="shared" si="2"/>
        <v>#REF!</v>
      </c>
    </row>
    <row r="764" ht="15.75" customHeight="1">
      <c r="A764" s="184" t="str">
        <f>Seeds!AB525</f>
        <v>M4-G-3a-E-1</v>
      </c>
      <c r="B764" s="184" t="str">
        <f t="shared" si="265"/>
        <v>#REF!</v>
      </c>
      <c r="C764" s="184" t="str">
        <f>Seeds!AA525</f>
        <v>{
    "id": "M4-G-3a-E-1",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agudo porque sua medida é maior que 0° e menor 90°.&lt;/p&gt;",
    "seed": {
        "parameters": [
            {
                "name": "Q1",
                "label": null,
                "list": [
                    "M4_G_3a_1.svg",
                    "M4_G_3a_2.svg",
                    "M4_G_3a_3.svg"
                ]
            }
        ],
        "calculated": [
            {
                "name": "A1",
                "label": "agudo"
            }
        ],
        "uniques": true
    },
    "algorithm": {
        "name": "calculateOperation",
        "template": "Cloze with text"
    }
}</v>
      </c>
      <c r="D764" s="184" t="str">
        <f t="shared" si="2"/>
        <v>#REF!</v>
      </c>
    </row>
    <row r="765" ht="15.75" customHeight="1">
      <c r="A765" s="184" t="str">
        <f>Seeds!AB526</f>
        <v>M4-G-3a-E-2</v>
      </c>
      <c r="B765" s="184" t="str">
        <f t="shared" si="265"/>
        <v>#REF!</v>
      </c>
      <c r="C765" s="184" t="str">
        <f>Seeds!AA526</f>
        <v>{
    "id": "M4-G-3a-E-2",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reto porque mede 90°.&lt;/p&gt;",
    "seed": {
        "parameters": [
            {
                "name": "Q1",
                "label": null,
                "list": [
                    "M4_G_3a_4.svg",
                    "M4_G_3a_5.svg",
                    "M4_G_3a_6.svg"
                ]
            }
        ],
        "calculated": [
            {
                "name": "A1",
                "label": "reto"
            }
        ],
        "uniques": true
    },
    "algorithm": {
        "name": "calculateOperation",
        "template": "Cloze with text"
    }
}</v>
      </c>
      <c r="D765" s="184" t="str">
        <f t="shared" si="2"/>
        <v>#REF!</v>
      </c>
    </row>
    <row r="766" ht="15.75" customHeight="1">
      <c r="A766" s="184" t="str">
        <f>Seeds!AB527</f>
        <v>M4-G-3a-E-3</v>
      </c>
      <c r="B766" s="184" t="str">
        <f t="shared" si="265"/>
        <v>#REF!</v>
      </c>
      <c r="C766" s="184" t="str">
        <f>Seeds!AA527</f>
        <v>{
    "id": "M4-G-3a-E-3",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obtuso porque sua medida é maior que 90° e menor que 180°.&lt;/p&gt;",
    "seed": {
        "parameters": [
            {
                "name": "Q1",
                "label": null,
                "list": [
                    "M4_G_3a_7.svg",
                    "M4_G_3a_8.svg",
                    "M4_G_3a_9.svg"
                ]
            }
        ],
        "calculated": [
            {
                "name": "A1",
                "label": "obtuso"
            }
        ],
        "uniques": true
    },
    "algorithm": {
        "name": "calculateOperation",
        "template": "Cloze with text"
    }
}</v>
      </c>
      <c r="D766" s="184" t="str">
        <f t="shared" si="2"/>
        <v>#REF!</v>
      </c>
    </row>
    <row r="767" ht="15.75" customHeight="1">
      <c r="A767" s="184" t="str">
        <f>Seeds!AB528</f>
        <v>M4-G-3a-E-4</v>
      </c>
      <c r="B767" s="184" t="str">
        <f t="shared" si="265"/>
        <v>#REF!</v>
      </c>
      <c r="C767" s="184" t="str">
        <f>Seeds!AA528</f>
        <v>{
    "id": "M4-G-3a-E-4",
    "stimulus": "&lt;p&gt;Complete a frase a seguir com o nome do ângulo.&lt;/p&gt;&lt;div style=\"display:flex; justify-content:center;\"&gt;&lt;img src=\"https://blueberry-assets.oneclick.es/{{Q1}}\" width=\"300\"&gt;&lt;/img&gt;&lt;/div&gt;",
    "template": "&lt;p&gt;O ângulo é {{response}}.&lt;/p&gt;",
    "hint": "&lt;p&gt;Os ângulos são classificados de acordo com sua amplitude em agudos, retos, obtusos e rasos.&lt;/p&gt;",
    "feedback": "&lt;p&gt;É um ângulo raso porque mede 180°.&lt;/p&gt;",
    "seed": {
        "parameters": [
            {
                "name": "Q1",
                "label": null,
                "list": [
                    "M4_G_3a_10a.svg",
                    "M4_G_3a_11a.svg",
                    "M4_G_3a_12a.svg"
                ]
            }
        ],
        "calculated": [
            {
                "name": "A1",
                "label": "raso"
            }
        ],
        "uniques": true
    },
    "algorithm": {
        "name": "calculateOperation",
        "template": "Cloze with text"
    }
}</v>
      </c>
      <c r="D767" s="184" t="str">
        <f t="shared" si="2"/>
        <v>#REF!</v>
      </c>
    </row>
    <row r="768" ht="15.75" customHeight="1">
      <c r="A768" s="184" t="str">
        <f t="shared" ref="A768:C768" si="266">#REF!</f>
        <v>#REF!</v>
      </c>
      <c r="B768" s="184" t="str">
        <f t="shared" si="266"/>
        <v>#REF!</v>
      </c>
      <c r="C768" s="184" t="str">
        <f t="shared" si="266"/>
        <v>#REF!</v>
      </c>
      <c r="D768" s="184" t="str">
        <f t="shared" si="2"/>
        <v>#REF!</v>
      </c>
    </row>
    <row r="769" ht="15.75" customHeight="1">
      <c r="A769" s="184" t="str">
        <f t="shared" ref="A769:C769" si="267">#REF!</f>
        <v>#REF!</v>
      </c>
      <c r="B769" s="184" t="str">
        <f t="shared" si="267"/>
        <v>#REF!</v>
      </c>
      <c r="C769" s="184" t="str">
        <f t="shared" si="267"/>
        <v>#REF!</v>
      </c>
      <c r="D769" s="184" t="str">
        <f t="shared" si="2"/>
        <v>#REF!</v>
      </c>
    </row>
    <row r="770" ht="15.75" customHeight="1">
      <c r="A770" s="184" t="str">
        <f t="shared" ref="A770:C770" si="268">#REF!</f>
        <v>#REF!</v>
      </c>
      <c r="B770" s="184" t="str">
        <f t="shared" si="268"/>
        <v>#REF!</v>
      </c>
      <c r="C770" s="184" t="str">
        <f t="shared" si="268"/>
        <v>#REF!</v>
      </c>
      <c r="D770" s="184" t="str">
        <f t="shared" si="2"/>
        <v>#REF!</v>
      </c>
    </row>
    <row r="771" ht="15.75" customHeight="1">
      <c r="A771" s="184" t="str">
        <f t="shared" ref="A771:C771" si="269">#REF!</f>
        <v>#REF!</v>
      </c>
      <c r="B771" s="184" t="str">
        <f t="shared" si="269"/>
        <v>#REF!</v>
      </c>
      <c r="C771" s="184" t="str">
        <f t="shared" si="269"/>
        <v>#REF!</v>
      </c>
      <c r="D771" s="184" t="str">
        <f t="shared" si="2"/>
        <v>#REF!</v>
      </c>
    </row>
    <row r="772" ht="15.75" customHeight="1">
      <c r="A772" s="184" t="str">
        <f t="shared" ref="A772:C772" si="270">#REF!</f>
        <v>#REF!</v>
      </c>
      <c r="B772" s="184" t="str">
        <f t="shared" si="270"/>
        <v>#REF!</v>
      </c>
      <c r="C772" s="184" t="str">
        <f t="shared" si="270"/>
        <v>#REF!</v>
      </c>
      <c r="D772" s="184" t="str">
        <f t="shared" si="2"/>
        <v>#REF!</v>
      </c>
    </row>
    <row r="773" ht="15.75" customHeight="1">
      <c r="A773" s="184" t="str">
        <f t="shared" ref="A773:C773" si="271">#REF!</f>
        <v>#REF!</v>
      </c>
      <c r="B773" s="184" t="str">
        <f t="shared" si="271"/>
        <v>#REF!</v>
      </c>
      <c r="C773" s="184" t="str">
        <f t="shared" si="271"/>
        <v>#REF!</v>
      </c>
      <c r="D773" s="184" t="str">
        <f t="shared" si="2"/>
        <v>#REF!</v>
      </c>
    </row>
    <row r="774" ht="15.75" customHeight="1">
      <c r="A774" s="184" t="str">
        <f t="shared" ref="A774:C774" si="272">#REF!</f>
        <v>#REF!</v>
      </c>
      <c r="B774" s="184" t="str">
        <f t="shared" si="272"/>
        <v>#REF!</v>
      </c>
      <c r="C774" s="184" t="str">
        <f t="shared" si="272"/>
        <v>#REF!</v>
      </c>
      <c r="D774" s="184" t="str">
        <f t="shared" si="2"/>
        <v>#REF!</v>
      </c>
    </row>
    <row r="775" ht="15.75" customHeight="1">
      <c r="A775" s="184" t="str">
        <f t="shared" ref="A775:C775" si="273">#REF!</f>
        <v>#REF!</v>
      </c>
      <c r="B775" s="184" t="str">
        <f t="shared" si="273"/>
        <v>#REF!</v>
      </c>
      <c r="C775" s="184" t="str">
        <f t="shared" si="273"/>
        <v>#REF!</v>
      </c>
      <c r="D775" s="184" t="str">
        <f t="shared" si="2"/>
        <v>#REF!</v>
      </c>
    </row>
    <row r="776" ht="15.75" customHeight="1">
      <c r="A776" s="184" t="str">
        <f t="shared" ref="A776:C776" si="274">#REF!</f>
        <v>#REF!</v>
      </c>
      <c r="B776" s="184" t="str">
        <f t="shared" si="274"/>
        <v>#REF!</v>
      </c>
      <c r="C776" s="184" t="str">
        <f t="shared" si="274"/>
        <v>#REF!</v>
      </c>
      <c r="D776" s="184" t="str">
        <f t="shared" si="2"/>
        <v>#REF!</v>
      </c>
    </row>
    <row r="777" ht="15.75" customHeight="1">
      <c r="A777" s="184" t="str">
        <f t="shared" ref="A777:C777" si="275">#REF!</f>
        <v>#REF!</v>
      </c>
      <c r="B777" s="184" t="str">
        <f t="shared" si="275"/>
        <v>#REF!</v>
      </c>
      <c r="C777" s="184" t="str">
        <f t="shared" si="275"/>
        <v>#REF!</v>
      </c>
      <c r="D777" s="184" t="str">
        <f t="shared" si="2"/>
        <v>#REF!</v>
      </c>
    </row>
    <row r="778" ht="15.75" customHeight="1">
      <c r="A778" s="184" t="str">
        <f t="shared" ref="A778:C778" si="276">#REF!</f>
        <v>#REF!</v>
      </c>
      <c r="B778" s="184" t="str">
        <f t="shared" si="276"/>
        <v>#REF!</v>
      </c>
      <c r="C778" s="184" t="str">
        <f t="shared" si="276"/>
        <v>#REF!</v>
      </c>
      <c r="D778" s="184" t="str">
        <f t="shared" si="2"/>
        <v>#REF!</v>
      </c>
    </row>
    <row r="779" ht="15.75" customHeight="1">
      <c r="A779" s="184" t="str">
        <f t="shared" ref="A779:C779" si="277">#REF!</f>
        <v>#REF!</v>
      </c>
      <c r="B779" s="184" t="str">
        <f t="shared" si="277"/>
        <v>#REF!</v>
      </c>
      <c r="C779" s="184" t="str">
        <f t="shared" si="277"/>
        <v>#REF!</v>
      </c>
      <c r="D779" s="184" t="str">
        <f t="shared" si="2"/>
        <v>#REF!</v>
      </c>
    </row>
    <row r="780" ht="15.75" customHeight="1">
      <c r="A780" s="184" t="str">
        <f>Seeds!AB529</f>
        <v>M4-G-5a-I-1</v>
      </c>
      <c r="B780" s="184" t="str">
        <f t="shared" ref="B780:B813" si="278">#REF!</f>
        <v>#REF!</v>
      </c>
      <c r="C780" s="184" t="str">
        <f>Seeds!AA529</f>
        <v>{"id":"M4-G-5a-I-1","stimulus":"&lt;p&gt;Selecione os pontos que estão representados neste plano cartesiano.&lt;/p&gt;&lt;div style=\"display:flex; justify-content:center;\"&gt;&lt;div class=\"lemo-fixed-to-responsive\" style=\"max-width: 300px;max-height: 300px;position: relative;width: 100%;display: inline-block;\"&gt;&lt;img src=\"https://blueberry-assets.oneclick.es/M4_G_5a_1.svg\" alt=\"\" tabindex=\"0\"&gt;&lt;/img&gt;&lt;div class=\"lemo-graphie-container\" style=\"position: absolute;top: 0;left: 0;width: 100%;height: 100%;\"&gt;&lt;div class=\"lemo-graphie\" style=\"position: relative; width: 100%; height: 100%;\"&gt;&lt;span class=\"lemo-graphie-label\" style=\"position: absolute; left: 40.8992%; top: 19.6606%;\"&gt;&lt;b&gt;{{Q1}}&lt;/b&gt;&lt;/span&gt;&lt;span class=\"lemo-graphie-label\" style=\"position: absolute; left: 28.4199%; top: 31.8760%;\"&gt;&lt;b&gt;{{Q2}}&lt;/b&gt;&lt;/span&gt;&lt;span class=\"lemo-graphie-label\" style=\"position: absolute; left: 17.2185%; top: 7.8022%;\"&gt;&lt;b&gt;{{Q3}}&lt;/b&gt;&lt;/span&gt;&lt;span class=\"lemo-graphie-label\" style=\"position: absolute; left: 52.6490%; top: 44.5571%;\"&gt;&lt;b&gt;{{Q4}}&lt;/b&gt;&lt;/span&gt;&lt;span class=\"lemo-graphie-label\" style=\"position: absolute; left: 77.2972%; top: 69%;\"&gt;&lt;b&gt;{{Q5}}&lt;/b&gt;&lt;/span&gt;&lt;span class=\"lemo-graphie-label\" style=\"position: absolute; left: 77.1523%; top: 44.8831%;\"&gt;&lt;b&gt;{{Q6}}&lt;/b&gt;&lt;/span&gt;&lt;span class=\"lemo-graphie-label\" style=\"position: absolute; left: 27.9491%; top: 44.5%;\"&gt;&lt;b&gt;{{Q7}}&lt;/b&gt;&lt;/span&gt;&lt;span class=\"lemo-graphie-label\" style=\"position: absolute; left: 52.6231%; top: 57%;\"&gt;&lt;b&gt;{{Q8}}&lt;/b&gt;&lt;/span&gt;&lt;/div&gt;&lt;/div&gt;&lt;/div&gt;&lt;/div&gt;","hint":"&lt;p&gt;A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F","G","H"]},{"name":"Q2","label":null,"list":["A","B","C","D","E","F","G","H"]},{"name":"Q3","label":null,"list":["A","B","C","D","E","F","G","H"]},{"name":"Q4","label":null,"list":["A","B","C","D","E","F","G","H"]},{"name":"Q5","label":null,"list":["A","B","C","D","E","F","G","H"]},{"name":"Q6","label":null,"list":["A","B","C","D","E","F","G","H"]},{"name":"Q7","label":null,"list":["A","B","C","D","E","F","G","H"]},{"name":"Q8","label":null,"list":["A","B","C","D","E","F","G","H"]}],"calculated":[{"name":"A1","label":"{{Q1}} = (2, 5)"},{"name":"A2","label":"{{Q2}} = (1, 4)"},{"name":"A3","label":"{{Q3}} = (0, 6)"},{"name":"A4","label":"{{Q4}} = (3, 3)"},{"name":"A5","label":"{{Q5}} = (2, 5)","incorrect":true},{"name":"A6","label":"{{Q6}} = (0, 6)","incorrect":true},{"name":"A7","label":"{{Q7}} = (1, 4)","incorrect":true},{"name":"A8","label":"{{Q8}} = (3, 3)","incorrect":true}],"uniques":true},"algorithm":{"name":"trueFalse","template":"Multiple choice – multiple response","params":{"countCorrect":2,"countIncorrect":1,"showCheckIcon":false,
            "columns": 3
        }
    }
}</v>
      </c>
      <c r="D780" s="184" t="str">
        <f t="shared" si="2"/>
        <v>#REF!</v>
      </c>
    </row>
    <row r="781" ht="15.75" customHeight="1">
      <c r="A781" s="184" t="str">
        <f>Seeds!AB530</f>
        <v>M4-G-5a-E-1</v>
      </c>
      <c r="B781" s="184" t="str">
        <f t="shared" si="278"/>
        <v>#REF!</v>
      </c>
      <c r="C781" s="184" t="str">
        <f>Seeds!AA530</f>
        <v>{"id":"M4-G-5a-E-1","stimulus":"&lt;p&gt;Em qual destes planos o ponto {{Q1}} está representado?&lt;/p&gt;","hint":"&lt;p&gt;A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 = (3, 2)","B = (4, 1)","C = (5, 0)","D = (1, 4)","E = (2, 3)","F = (0, 3)","G = (1, 0)"]}],"calculated":[{"name":"A1","label":"&lt;div style=\"display:flex; justify-content:center;\"&gt;&lt;img src=\"https://blueberry-assets.oneclick.es/M4_G_5a_2.svg\" width=\"300\"&gt;&lt;/img&gt;&lt;/div&gt;"},{"name":"A2","label":"&lt;div style=\"display:flex; justify-content:center;\"&gt;&lt;img src=\"https://blueberry-assets.oneclick.es/M4_G_5a_3.svg\" width=\"300\"&gt;&lt;/img&gt;&lt;/div&gt;","incorrect":true},{"name":"A3","label":"&lt;div style=\"display:flex; justify-content:center;\"&gt;&lt;img src=\"https://blueberry-assets.oneclick.es/M4_G_5a_4.svg\" width=\"300\"&gt;&lt;/img&gt;&lt;/div&gt;","incorrect":true}],"uniques":true},"algorithm":{"name":"trueFalse","template":"Multiple choice – standard","params":{"countCorrect":1,"countIncorrect":2,"showCheckIcon":false,"columns":3}}}</v>
      </c>
      <c r="D781" s="184" t="str">
        <f t="shared" si="2"/>
        <v>#REF!</v>
      </c>
    </row>
    <row r="782" ht="15.75" customHeight="1">
      <c r="A782" s="184" t="str">
        <f>Seeds!AB531</f>
        <v>M4-G-5a-A-1</v>
      </c>
      <c r="B782" s="184" t="str">
        <f t="shared" si="278"/>
        <v>#REF!</v>
      </c>
      <c r="C782" s="184" t="str">
        <f>Seeds!AA531</f>
        <v>{"id":"M4-G-5a-A-1","stimulus":"&lt;p&gt;As câmeras de vigilância de um museu projetam a localização das pinturas mais importantes em um plano cartesiano como mostra a figura a seguir. Complete as seguintes frases.&lt;/p&gt;&lt;div style=\"display:flex; justify-content:center;\"&gt;&lt;div class=\"lemo-fixed-to-responsive\" style=\"max-width: 300px;max-height: 294px;position: relative;width: 100%;display: inline-block;\"&gt;&lt;img src=\"https://blueberry-assets.oneclick.es/M4_G_5a_5.svg\" alt=\"\" tabindex=\"0\"&gt;&lt;/img&gt;&lt;div class=\"lemo-graphie-container\" style=\"position: absolute;top: 0;left: 0;width: 100%;height: 100%;\"&gt;&lt;div class=\"lemo-graphie\" style=\"position: relative; width: 100%; height: 100%;\"&gt;&lt;span class=\"lemo-graphie-label\" style=\"position: absolute; left: 64.3367%; top: 26.3302%;\"&gt;&lt;strong&gt;{{Q5}}&lt;/strong&gt;&lt;/span&gt;&lt;span class=\"lemo-graphie-label\" style=\"position: absolute; left: 30%; top: 27%;\"&gt;&lt;strong&gt;{{Q3}}&lt;/strong&gt;&lt;/span&gt;&lt;span class=\"lemo-graphie-label\" style=\"position: absolute; left: 48.0184%; top: 43.0743%;\"&gt;&lt;strong&gt;{{Q4}}&lt;/strong&gt;&lt;/span&gt;&lt;span class=\"lemo-graphie-label\" style=\"position: absolute; left: 48.6755%; top: 59.5598%;\"&gt;&lt;strong&gt;{{Q1}}&lt;/strong&gt;&lt;/span&gt;&lt;span class=\"lemo-graphie-label\" style=\"position: absolute; left: 80.1325%; top: 59%;\"&gt;&lt;strong&gt;{{Q2}}&lt;/strong&gt;&lt;/span&gt;&lt;/div&gt;&lt;/div&gt;&lt;/div&gt;&lt;/div&gt;","template":"&lt;p&gt;O quadro {{Q1}} está localizado em ({{response}}, {{response}}).&lt;/p&gt;&lt;p&gt;O quadro {{Q2}} está localizado no ponto ({{response}}, {{response}}).&lt;/p&gt;&lt;p&gt;O quadro {{Q3}} encontra-se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1"},{"name":"A3","label":"{{function}}","function":"4"},{"name":"A4","label":"{{function}}","function":"1"},{"name":"A5","label":"{{function}}","function":"1"},{"name":"A6","label":"{{function}}","function":"3"}],"uniques":true},"algorithm":{"name":"calculateOperation","params":{"method":"equivLiteral","keyboard":"NUMERICAL"}}}</v>
      </c>
      <c r="D782" s="184" t="str">
        <f t="shared" si="2"/>
        <v>#REF!</v>
      </c>
    </row>
    <row r="783" ht="15.75" customHeight="1">
      <c r="A783" s="184" t="str">
        <f>Seeds!AB532</f>
        <v>M4-G-5a-A-2</v>
      </c>
      <c r="B783" s="184" t="str">
        <f t="shared" si="278"/>
        <v>#REF!</v>
      </c>
      <c r="C783" s="184" t="str">
        <f>Seeds!AA532</f>
        <v>{"id":"M4-G-5a-A-2","stimulus":"&lt;p&gt;Sérgio tirou esta foto de alguns aviões perto de um aeroporto e a projetou em um plano cartesiano. Complete as seguintes frases.&lt;/p&gt;&lt;div style=\"display:flex; justify-content:center;\"&gt;&lt;div class=\"lemo-fixed-to-responsive\" style=\"max-width: 300px;max-height: 294px;position: relative;width: 100%;display: inline-block;\"&gt;&lt;img src=\"https://blueberry-assets.oneclick.es/M4_G_5a_6.svg\" alt=\"\" tabindex=\"0\"&gt;&lt;/img&gt;&lt;div class=\"lemo-graphie-container\" style=\"position: absolute;top: 0;left: 0;width: 100%;height: 100%;\"&gt;&lt;div class=\"lemo-graphie\" style=\"position: relative; width: 100%; height: 100%;\"&gt;&lt;span class=\"lemo-graphie-label\" style=\"position: absolute; left: 25.9779%; top: 21.6269%;\"&gt;&lt;strong&gt;{{Q4}}&lt;/strong&gt;&lt;/span&gt;&lt;span class=\"lemo-graphie-label\" style=\"position: absolute; left: 42%; top: 37%;\"&gt;&lt;strong&gt;{{Q1}}&lt;/strong&gt;&lt;/span&gt;&lt;span class=\"lemo-graphie-label\" style=\"position: absolute; left: 57.9470%; top: 37%;\"&gt;&lt;strong&gt;{{Q5}}&lt;/strong&gt;&lt;/span&gt;&lt;span class=\"lemo-graphie-label\" style=\"position: absolute; left: 89.5%; top: 37%;\"&gt;&lt;strong&gt;{{Q2}}&lt;/strong&gt;&lt;/span&gt;&lt;span class=\"lemo-graphie-label\" style=\"position: absolute; left: 57.6159%; top: 68.6708%;\"&gt;&lt;strong&gt;{{Q3}}&lt;/strong&gt;&lt;/span&gt;&lt;/div&gt;&lt;/div&gt;&lt;/div&gt;&lt;/div&gt;","template":"&lt;p&gt;O avião {{Q1}} está localizado no ponto ({{response}}, {{response}}).&lt;/p&gt;&lt;p&gt;O avião {{Q2}} está localizado no ponto ({{response}}, {{response}}).&lt;/p&gt;&lt;p&gt;O avião {{Q3}} está no ponto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2"},{"name":"A2","label":"{{function}}","function":"2"},{"name":"A3","label":"{{function}}","function":"5"},{"name":"A4","label":"{{function}}","function":"2"},{"name":"A5","label":"{{function}}","function":"3"},{"name":"A6","label":"{{function}}","function":"0"}],"uniques":true},"algorithm":{"name":"calculateOperation","params":{"method":"equivLiteral","keyboard":"NUMERICAL"}}}</v>
      </c>
      <c r="D783" s="184" t="str">
        <f t="shared" si="2"/>
        <v>#REF!</v>
      </c>
    </row>
    <row r="784" ht="15.75" customHeight="1">
      <c r="A784" s="184" t="str">
        <f>Seeds!AB533</f>
        <v>M4-G-5a-A-3</v>
      </c>
      <c r="B784" s="184" t="str">
        <f t="shared" si="278"/>
        <v>#REF!</v>
      </c>
      <c r="C784" s="184" t="str">
        <f>Seeds!AA533</f>
        <v>{"id":"M4-G-5a-A-3","stimulus":"&lt;p&gt;Localize os seguintes elementos neste mapa do tesouro.&lt;/p&gt;&lt;div style=\"display:flex; justify-content:center;\"&gt;&lt;div class=\"lemo-fixed-to-responsive\" style=\"max-width: 300px;max-height: 294px;position: relative;width: 100%;display: inline-block;\"&gt;&lt;img src=\"https://blueberry-assets.oneclick.es/M4_G_5a_7.svg\" alt=\"\" tabindex=\"0\"&gt;&lt;/img&gt;&lt;div class=\"lemo-graphie-container\" style=\"position: absolute;top: 0;left: 0;width: 100%;height: 100%;\"&gt;&lt;div class=\"lemo-graphie\" style=\"position: relative; width: 100%; height: 100%;\"&gt;&lt;span class=\"lemo-graphie-label\" style=\"position: absolute; left: 31%; top: 21%;\"&gt;&lt;strong&gt;{{Q1}}&lt;/strong&gt;&lt;/span&gt;&lt;span class=\"lemo-graphie-label\" style=\"position: absolute; left: 45%; top: 45%;\"&gt;&lt;strong&gt;{{Q2}}&lt;/strong&gt;&lt;/span&gt;&lt;span class=\"lemo-graphie-label\" style=\"position: absolute; left: 68%; top: 45%;\"&gt;&lt;strong&gt;{{Q3}}&lt;/strong&gt;&lt;/span&gt;&lt;span class=\"lemo-graphie-label\" style=\"position: absolute; left: 20%; top: 58%;\"&gt;&lt;strong&gt;{{Q4}}&lt;/strong&gt;&lt;/span&gt;&lt;span class=\"lemo-graphie-label\" style=\"position: absolute; left: 80%; top: 70%;\"&gt;&lt;strong&gt;{{Q5}}&lt;/strong&gt;&lt;/span&gt;&lt;/div&gt;&lt;/div&gt;&lt;/div&gt;&lt;/div&gt;","template":"&lt;p&gt;O elemento {{Q1}} está na posição ({{response}}, {{response}}).&lt;/p&gt;&lt;p&gt;O elemento {{Q2}} está na posição ({{response}}, {{response}}).&lt;/p&gt;&lt;p&gt;O elemento {{Q3}} está na posição ({{response}}, {{response}}).&lt;/p&gt;","hint":"&lt;p&gt;A posição de um ponto é determinada por duas coordenadas. A primeira coordenada é referente ao eixo horizontal e a segunda, ao eixo vertical.&lt;/p&gt;","feedback":"&lt;p&gt;A posição de um ponto é determinada por duas coordenadas. A primeira coordenada é referente ao eixo horizontal e a segunda, ao eixo vertical.&lt;/p&gt;","seed":{"parameters":[{"name":"Q1","label":null,"list":["A","B","C","D","E"]},{"name":"Q2","label":null,"list":["A","B","C","D","E"]},{"name":"Q3","label":null,"list":["A","B","C","D","E"]},{"name":"Q4","label":null,"list":["A","B","C","D","E"]},{"name":"Q5","label":null,"list":["A","B","C","D","E"]}],"calculated":[{"name":"A1","label":"{{function}}","function":"1"},{"name":"A2","label":"{{function}}","function":"5"},{"name":"A3","label":"{{function}}","function":"2"},{"name":"A4","label":"{{function}}","function":"3"},{"name":"A5","label":"{{function}}","function":"4"},{"name":"A6","label":"{{function}}","function":"3"}],"uniques":true},"algorithm":{"name":"calculateOperation","params":{"method":"equivLiteral","keyboard":"NUMERICAL"}}}</v>
      </c>
      <c r="D784" s="184" t="str">
        <f t="shared" si="2"/>
        <v>#REF!</v>
      </c>
    </row>
    <row r="785" ht="15.75" customHeight="1">
      <c r="A785" s="184" t="str">
        <f>Seeds!AB534</f>
        <v>M4-G-5b-I-1</v>
      </c>
      <c r="B785" s="184" t="str">
        <f t="shared" si="278"/>
        <v>#REF!</v>
      </c>
      <c r="C785" s="184" t="str">
        <f>Seeds!AA534</f>
        <v>{"id":"M4-G-5b-I-1","stimulus":"&lt;p&gt;Muitos anos atrás, Ana Júlia enterrou um brinquedo da infância dela no jardim. Agora ela tem que seguir estas instruções para saber onde ela o escondeu. Ajude-a a encontrá-lo.&lt;/p&gt;","feedback":"Mova a personagem seguindo as instruções.","hint":"Mova-se pela grade seguindo as instruções.","algorithm":{"name":"pathway","params":{"directions":6,"icon":"https://lemonade-assets.oneclick.es/pathway/farmer.png","background":"https://lemonade-assets.oneclick.es/pathway/bck2.png"}}}</v>
      </c>
      <c r="D785" s="184" t="str">
        <f t="shared" si="2"/>
        <v>#REF!</v>
      </c>
    </row>
    <row r="786" ht="15.75" customHeight="1">
      <c r="A786" s="184" t="str">
        <f>Seeds!AB535</f>
        <v>M4-G-5b-I-2</v>
      </c>
      <c r="B786" s="184" t="str">
        <f t="shared" si="278"/>
        <v>#REF!</v>
      </c>
      <c r="C786" s="184" t="str">
        <f>Seeds!AA535</f>
        <v>{"id":"M4-G-5b-I-2","stimulus":"&lt;p&gt;Para encontrar o tesouro, o pirata precisa seguir as seguintes instruções. Ajude-o a encontrá-lo.&lt;/p&gt;","feedback":"Mova o personagem seguindo as instruções.","hint":"Atravesse a grade seguindo as instruções.","algorithm":{"name":"pathway","params":{"directions":6,"icon":"https://lemonade-assets.oneclick.es/pathway/pirate.png","background":"https://lemonade-assets.oneclick.es/pathway/bck1.png"}}}</v>
      </c>
      <c r="D786" s="184" t="str">
        <f t="shared" si="2"/>
        <v>#REF!</v>
      </c>
    </row>
    <row r="787" ht="15.75" customHeight="1">
      <c r="A787" s="184" t="str">
        <f>Seeds!AB536</f>
        <v>M4-G-5b-I-3</v>
      </c>
      <c r="B787" s="184" t="str">
        <f t="shared" si="278"/>
        <v>#REF!</v>
      </c>
      <c r="C787" s="184" t="str">
        <f>Seeds!AA536</f>
        <v>{"id":"M4-G-5b-I-3","stimulus":"&lt;p&gt;Uma empresa de energia elétrica deu a este funcionário as seguintes instruções para que ele corrigisse uma falha técnica nos fios subterrâneos de uma calçada. Ajude-o a encontrar o lugar onde está o problema.&lt;/p&gt;","feedback":"Mova o personagem seguindo as instruções.","hint":"Mova-se pela grade seguindo as instruções.","algorithm":{"name":"pathway","params":{"directions":6,"icon":"https://lemonade-assets.oneclick.es/pathway/worker.png","background":"https://lemonade-assets.oneclick.es/pathway/bck3.png"}}}</v>
      </c>
      <c r="D787" s="184" t="str">
        <f t="shared" si="2"/>
        <v>#REF!</v>
      </c>
    </row>
    <row r="788" ht="15.75" customHeight="1">
      <c r="A788" s="184" t="str">
        <f>Seeds!AB537</f>
        <v>M4-G-6a-I-1</v>
      </c>
      <c r="B788" s="184" t="str">
        <f t="shared" si="278"/>
        <v>#REF!</v>
      </c>
      <c r="C788" s="184" t="str">
        <f>Seeds!AA537</f>
        <v>{"id":"M4-G-6a-I-1","stimulus":"&lt;p&gt;Indique qual das seguintes afirmações está correta.&lt;/p&gt;","hint":"&lt;p&gt;Dependendo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si.&lt;/li&gt;&lt;/ul&gt;&lt;/p&gt;","seed":{"parameters":[],"calculated":[{"name":"A1","label":"Todos os lados de um triângulo equilátero têm medidas iguais."},{"name":"A2","label":"Em um triângulo isósceles, dois de seus lados têm medidas iguais."},{"name":"A3","label":"Em um triângulo escaleno, todos os lados têm medidas diferentes."},{"name":"A4","label":"Todos os lados de um triângulo escaleno têm a mesma medida.","incorrect":true,"feedback":"&lt;p&gt;Em um triângulo escaleno, nenhum lado mede o mesmo que outro.&lt;/p&gt;"},{"name":"A5","label":"Em um triângulo equilátero, todos os lados têm medidas diferentes.","incorrect":true,"feedback":"&lt;p&gt;Em um triângulo equilátero, todos os lados têm a mesma medida.&lt;/p&gt;"},{"name":"A6","label":"Todos os lados de um triângulo isósceles têm o mesmo comprimento.","incorrect":true,"feedback":"&lt;p&gt;Em um triângulo isósceles, apenas dois dos lados são iguais.&lt;/p&gt;"}],"uniques":true},"algorithm":{"name":"trueFalse","template":"Multiple choice – standard","params":{"countCorrect":1,"countIncorrect":2,"showCheckIcon":false}}}</v>
      </c>
      <c r="D788" s="184" t="str">
        <f t="shared" si="2"/>
        <v>#REF!</v>
      </c>
    </row>
    <row r="789" ht="15.75" customHeight="1">
      <c r="A789" s="184" t="str">
        <f>Seeds!AB538</f>
        <v>M4-G-6a-E-1</v>
      </c>
      <c r="B789" s="184" t="str">
        <f t="shared" si="278"/>
        <v>#REF!</v>
      </c>
      <c r="C789" s="184" t="str">
        <f>Seeds!AA538</f>
        <v>{"id":"M4-G-6a-E-1","stimulus":"&lt;p&gt;Quais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src=\"https://blueberry-assets.oneclick.es/M4_G_6a_3.svg\"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si.&lt;/li&gt;&lt;/ul&gt;&lt;/p&gt;","seed":{"parameters":[],"calculated":[{"name":"A1","label":"isósceles"},{"name":"A2","label":"escaleno"}],"uniques":true},"algorithm":{"name":"calculateOperation","template":"Cloze with text"}}</v>
      </c>
      <c r="D789" s="184" t="str">
        <f t="shared" si="2"/>
        <v>#REF!</v>
      </c>
    </row>
    <row r="790" ht="15.75" customHeight="1">
      <c r="A790" s="184" t="str">
        <f>Seeds!AB539</f>
        <v>M4-G-6a-E-2</v>
      </c>
      <c r="B790" s="184" t="str">
        <f t="shared" si="278"/>
        <v>#REF!</v>
      </c>
      <c r="C790" s="184" t="str">
        <f>Seeds!AA539</f>
        <v>{"id":"M4-G-6a-E-2","stimulus":"&lt;p&gt;Quais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src=\"https://blueberry-assets.oneclick.es/M4_G_6a_2.svg\" width=\"300\"&gt;&lt;/img&gt;&lt;/div&gt;&lt;/td&gt;&lt;td style=\"width: 50%; text-align: center; border: none;\"&gt;&lt;div style=\"display:flex; justify-content:center;\"&gt;&lt;img src=\"https://blueberry-assets.oneclick.es/M4_G_6a_1.svg\" width=\"300\"&gt;&lt;/img&gt;&lt;/div&gt;&lt;/td&gt;&lt;/tr&gt;&lt;tr&gt;&lt;td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si.&lt;/li&gt;&lt;/ul&gt;&lt;/p&gt;","seed":{"parameters":[],"calculated":[{"name":"A1","label":"isósceles"},{"name":"A2","label":"equilátero"}],"uniques":true},"algorithm":{"name":"calculateOperation","template":"Cloze with text"}}</v>
      </c>
      <c r="D790" s="184" t="str">
        <f t="shared" si="2"/>
        <v>#REF!</v>
      </c>
    </row>
    <row r="791" ht="15.75" customHeight="1">
      <c r="A791" s="184" t="str">
        <f>Seeds!AB540</f>
        <v>M4-G-6a-E-3</v>
      </c>
      <c r="B791" s="184" t="str">
        <f t="shared" si="278"/>
        <v>#REF!</v>
      </c>
      <c r="C791" s="184" t="str">
        <f>Seeds!AA540</f>
        <v>{"id":"M4-G-6a-E-3","stimulus":"&lt;p&gt;Quais nomes são dados aos seguintes triângulos de acordo com as medidas de seus lados?&lt;/p&gt;","template":"&lt;table style=\"width: 100%;\"&gt;&lt;tbody&gt;&lt;tr&gt;&lt;td style=\"width: 50%; text-align: center; border: none;\"&gt;&lt;div style=\"display:flex; justify-content:center;\"&gt;&lt;img src=\"https://blueberry-assets.oneclick.es/M4_G_6a_3.svg\" width=\"300\"&gt;&lt;/img&gt;&lt;/div&gt;&lt;/div&gt;&lt;/td&gt;&lt;td style=\"width: 50%; text-align: center; border: none;\"&gt;&lt;div style=\"display:flex; justify-content:center;\"&gt;&lt;img src=\"https://blueberry-assets.oneclick.es/M4_G_6a_1.svg\" width=\"300\"&gt;&lt;/img&gt;&lt;/div&gt;&lt;/div&gt;&lt;/td&gt;&lt;/tr&gt;&lt;tr&gt;&lt;td style=\"width: 50%; text-align: center; border: none;\"&gt;Triângulo {{response}}&lt;/td&gt;&lt;td style=\"width: 50%; text-align: center; border: none;\"&gt;Triângulo {{response}}&lt;/td&gt;&lt;/tr&gt;&lt;/tbody&gt;&lt;/table&gt;","hint":"&lt;p&gt;Dependendo do número de lados com medidas iguais que um triângulo possui, ele pode ser equilátero, isósceles ou escaleno.&lt;/p&gt;","feedback":"&lt;p&gt;Os triângulos são classificados como:&lt;ul&gt;&lt;li&gt;&lt;b&gt;Equilátero:&lt;/b&gt; todos os seus lados têm medidas iguais.&lt;/li&gt;&lt;li&gt;&lt;b&gt;Isósceles:&lt;/b&gt; dois de seus lados têm medidas iguais. &lt;/li&gt;&lt;li&gt;&lt;b&gt;Escaleno:&lt;/b&gt; todos os lados têm medidas diferentes entre si.&lt;/li&gt;&lt;/ul&gt;&lt;/p&gt;","seed":{"parameters":[],"calculated":[{"name":"A1","label":"escaleno"},{"name":"A2","label":"equilátero"}],"uniques":true},"algorithm":{"name":"calculateOperation","template":"Cloze with text"}}</v>
      </c>
      <c r="D791" s="184" t="str">
        <f t="shared" si="2"/>
        <v>#REF!</v>
      </c>
    </row>
    <row r="792" ht="15.75" customHeight="1">
      <c r="A792" s="184" t="str">
        <f>Seeds!AB541</f>
        <v>M4-G-6b-I-1</v>
      </c>
      <c r="B792" s="184" t="str">
        <f t="shared" si="278"/>
        <v>#REF!</v>
      </c>
      <c r="C792" s="184" t="str">
        <f>Seeds!AA541</f>
        <v>{"id":"M4-G-6b-I-1","stimulus":"&lt;p&gt;Indique qual das seguintes afirmações está correta.&lt;/p&gt;","hint":"&lt;p&gt;Dependendo de seus ângulos internos,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obtuso).&lt;/p&gt;","seed":{"parameters":[],"calculated":[{"name":"A1","label":"Nos triângulos acutângulos, todos os ângulos são agudos."},{"name":"A2","label":"Em triângulos obtusângulos, apenas um dos ângulos é obtuso."},{"name":"A3","label":"Nos triângulos retângulos, apenas um dos três ângulos é reto."},{"name":"A4","label":"Os triângulos acutângulos têm apenas um ângulo agudo.","incorrect":true,"feedback":"&lt;p&gt;Todos os ângulos de um triângulo acutângulo são agudos.&lt;/p&gt;"},{"name":"A5","label":"Os triângulos obtusângulos têm todos os três ângulos obtusos.","incorrect":true,"feedback":"&lt;p&gt;Os triângulos obtusângulos têm apenas um ângulo obtuso, os outros dois são agudos.&lt;/p&gt;"},{"name":"A6","label":"Os triângulos retângulos têm todos os três ângulos retos.","incorrect":true,"feedback":"&lt;p&gt;Os triângulos retângulos têm apenas um ângulo reto, os outros dois são agudos.&lt;/p&gt;"}],"uniques":true},"algorithm":{"name":"trueFalse","template":"Multiple choice – standard","params":{"countCorrect":1,"countIncorrect":2,"showCheckIcon":false}}}</v>
      </c>
      <c r="D792" s="184" t="str">
        <f t="shared" si="2"/>
        <v>#REF!</v>
      </c>
    </row>
    <row r="793" ht="15.75" customHeight="1">
      <c r="A793" s="184" t="str">
        <f>Seeds!AB542</f>
        <v>M4-G-6b-E-1</v>
      </c>
      <c r="B793" s="184" t="str">
        <f t="shared" si="278"/>
        <v>#REF!</v>
      </c>
      <c r="C793" s="184" t="str">
        <f>Seeds!AA542</f>
        <v>{"id":"M4-G-6b-E-1","stimulus":"&lt;p&gt;Escreva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src=\"https://blueberry-assets.oneclick.es/M4_G_6b_1.svg\"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obtuso).&lt;/p&gt;","seed":{"parameters":[],"calculated":[{"name":"A1","label":"retângulo"},{"name":"A2","label":"acutângulo"}],"uniques":true},"algorithm":{"name":"calculateOperation","template":"Cloze with text"}}</v>
      </c>
      <c r="D793" s="184" t="str">
        <f t="shared" si="2"/>
        <v>#REF!</v>
      </c>
    </row>
    <row r="794" ht="15.75" customHeight="1">
      <c r="A794" s="184" t="str">
        <f>Seeds!AB543</f>
        <v>M4-G-6b-E-2</v>
      </c>
      <c r="B794" s="184" t="str">
        <f t="shared" si="278"/>
        <v>#REF!</v>
      </c>
      <c r="C794" s="184" t="str">
        <f>Seeds!AA543</f>
        <v>{"id":"M4-G-6b-E-2","stimulus":"&lt;p&gt;Escreva o nome dos seguintes triângulos de acordo com seus ângulos.&lt;/p&gt;","template":"&lt;table style=\"width: 100%;\"&gt;&lt;tbody&gt;&lt;tr&gt;&lt;td style=\"width: 50%; text-align: center; border: none;\"&gt;&lt;div style=\"display:flex; justify-content:center;\"&gt;&lt;img src=\"https://blueberry-assets.oneclick.es/M4_G_6b_2.svg\" width=\"300\"&gt;&lt;/img&gt;&lt;/div&gt;&lt;/td&gt;&lt;td style=\"width: 50%; text-align: center; border: none;\"&gt;&lt;div style=\"display:flex; justify-content:center;\"&gt;&lt;img src=\"https://blueberry-assets.oneclick.es/M4_G_6b_3.svg\" width=\"300\"&gt;&lt;/img&gt;&lt;/div&gt;&lt;/td&gt;&lt;/tr&gt;&lt;tr&gt;&lt;td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obtuso).&lt;/p&gt;","seed":{"parameters":[],"calculated":[{"name":"A1","label":"retângulo"},{"name":"A2","label":"obtusângulo"}],"uniques":true},"algorithm":{"name":"calculateOperation","template":"Cloze with text"}}</v>
      </c>
      <c r="D794" s="184" t="str">
        <f t="shared" si="2"/>
        <v>#REF!</v>
      </c>
    </row>
    <row r="795" ht="15.75" customHeight="1">
      <c r="A795" s="184" t="str">
        <f>Seeds!AB544</f>
        <v>M4-G-6b-E-3</v>
      </c>
      <c r="B795" s="184" t="str">
        <f t="shared" si="278"/>
        <v>#REF!</v>
      </c>
      <c r="C795" s="184" t="str">
        <f>Seeds!AA544</f>
        <v>{"id":"M4-G-6b-E-3","stimulus":"&lt;p&gt;Escreva o nome dos seguintes triângulos de acordo com seus ângulos.&lt;/p&gt;","template":"&lt;table style=\"width: 100%;\"&gt;&lt;tbody&gt;&lt;tr&gt;&lt;td style=\"width: 50%; text-align: center; border: none;\"&gt;&lt;div style=\"display:flex; justify-content:center;\"&gt;&lt;img src=\"https://blueberry-assets.oneclick.es/M4_G_6b_1.svg\" width=\"300\"&gt;&lt;/img&gt;&lt;/div&gt;&lt;/div&gt;&lt;/td&gt;&lt;td style=\"width: 50%; text-align: center; border: none;\"&gt;&lt;div style=\"display:flex; justify-content:center;\"&gt;&lt;img src=\"https://blueberry-assets.oneclick.es/M4_G_6b_3.svg\" width=\"300\"&gt;&lt;/img&gt;&lt;/div&gt;&lt;/div&gt;&lt;/td&gt;&lt;/tr&gt;&lt;tr&gt;&lt;td style=\"width: 50%; text-align: center; border: none;\"&gt;Triângulo {{response}}&lt;/td&gt;&lt;td style=\"width: 50%; text-align: center; border: none;\"&gt;Triângulo {{response}}&lt;/td&gt;&lt;/tr&gt;&lt;/tbody&gt;&lt;/table&gt;","hint":"&lt;p&gt;Dependendo de seus ângulos, um triângulo pode ser acutângulo, retângulo ou obtusângulo.&lt;/p&gt;","feedback":"&lt;p&gt;Os triângulos são classificados como &lt;b&gt;acutângulos&lt;/b&gt; (todos os três ângulos são agudos), &lt;b&gt;retângulos&lt;/b&gt; (possuem um ângulo reto) e &lt;b&gt;obtusângulos&lt;/b&gt; (possuem um ângulo obtuso).&lt;/p&gt;","seed":{"parameters":[],"calculated":[{"name":"A1","label":"acutângulo"},{"name":"A2","label":"obtusângulo"}],"uniques":true},"algorithm":{"name":"calculateOperation","template":"Cloze with text"}}</v>
      </c>
      <c r="D795" s="184" t="str">
        <f t="shared" si="2"/>
        <v>#REF!</v>
      </c>
    </row>
    <row r="796" ht="15.75" customHeight="1">
      <c r="A796" s="184" t="str">
        <f>Seeds!AB545</f>
        <v>M4-G-7a-I-1</v>
      </c>
      <c r="B796" s="184" t="str">
        <f t="shared" si="278"/>
        <v>#REF!</v>
      </c>
      <c r="C796" s="184" t="str">
        <f>Seeds!AA545</f>
        <v>{"id":"M4-G-7a-I-1","stimulus":"&lt;p&gt;Indique se as seguintes afirmações são verdadeiras ou falsas.&lt;/p&gt;","hint":"&lt;p&gt;Os quadriláteros são classificados em quadrados, retângulos, losangos, paralelogramos, trapézios e trapezóides (quadriláteros quaisquer).&lt;/p&gt;","feedback":"&lt;p&gt;Os paralelogramos (quadrado, retângulo, losango e paralelogramo) são os quadriláteros que têm lados paralelos dois a dois.&lt;/p&gt;","seed":{"parameters":[],"calculated":[{"name":"A1","label":"Um quadrado é um paralelogramo com quatro lados iguais e quatro ângulos iguais."},{"name":"A2","label":"O trapezóide não tem lados paralelos."},{"name":"A3","label":"O trapézio tem um par de lados paralelos."},{"name":"A4","label":"O retângulo é um quadrilátero que tem lados iguais dois a dois."},{"name":"A5","label":"Um losango não tem dois pares de lados paralelos.","incorrect":true,"feedback":"&lt;p&gt;Os lados de um losango são paralelos dois a dois.&lt;/p&gt;"},{"name":"A6","label":"Os retângulos têm apenas um par de lados paralelos.","incorrect":true,"feedback":"&lt;p&gt;Os retângulos têm dois pares de lados paralelos."},{"name":"A7","label":"Um trapézio tem quatro lados paralelos.","incorrect":true,"feedback":"&lt;p&gt;O trapézio tem um par de lados paralelos.&lt;/p&gt;"},{"name":"A8","label":"O trapezóide tem dois lados paralelos.","incorrect":true,"feedback":"&lt;p&gt;O trapezóide não tem lados paralelos..&lt;/p&gt;"}],"uniques":true},"algorithm":{"name":"trueFalse","template":"Choice matrix – inline","params":{"countCorrect":1,"countIncorrect":2,"showCheckIcon":false,"options":["Verdadeira","Falsa"]}}}</v>
      </c>
      <c r="D796" s="184" t="str">
        <f t="shared" si="2"/>
        <v>#REF!</v>
      </c>
    </row>
    <row r="797" ht="15.75" customHeight="1">
      <c r="A797" s="184" t="str">
        <f>Seeds!AB546</f>
        <v>M4-G-7a-E-1</v>
      </c>
      <c r="B797" s="184" t="str">
        <f t="shared" si="278"/>
        <v>#REF!</v>
      </c>
      <c r="C797" s="184" t="str">
        <f>Seeds!AA546</f>
        <v>{"id":"M4-G-7a-E-1","stimulus":"&lt;p&gt;Escreva o nome dos seguintes quadriláteros.&lt;/p&gt;","template":"&lt;table style=\"width: 100%;\"&gt;&lt;tbody&gt;&lt;tr&gt;&lt;td style=\"width: 33.3333%; text-align: center; border: none;\"&gt;&lt;div style=\"display:flex; justify-content:center;\"&gt;&lt;img src=\"https://blueberry-assets.oneclick.es/M4_G_7a_1.svg\" width=\"300\"&gt;&lt;/img&gt;&lt;/div&gt;&lt;/td&gt;&lt;td style=\"width: 33.3333%; text-align: center; border: none;\"&gt;&lt;div style=\"display:flex; justify-content:center;\"&gt;&lt;img src=\"https://blueberry-assets.oneclick.es/M4_G_7a_3.svg\" width=\"300\"&gt;&lt;/img&gt;&lt;/div&gt;&lt;/td&gt;&lt;td style=\"width: 33.3333%; text-align: center; border: none;\"&gt;&lt;div style=\"display:flex; justify-content:center;\"&gt;&lt;img src=\"https://blueberry-assets.oneclick.es/M4_G_7a_2.svg\"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quaisquer.&lt;/p&gt;","seed":{"parameters":[],"calculated":[{"name":"A1","label":"Quadrado","feedback":"&lt;p&gt;É um quadrado porque seus lados e ângulos são iguais.&lt;/p&gt;"},{"name":"A2","label":"Losango","feedback":"&lt;p&gt;É um losango porque seus 4 lados são iguais e seus ângulos são iguais 2 a 2.&lt;/p&gt;"},{"name":"A3","label":"Retângulo","feedback":"&lt;p&gt;É um retângulo porque seus lados são iguais 2 a 2 e seus 4 ângulos são iguais.&lt;/p&gt;"}],"uniques":true},"algorithm":{"name":"calculateOperation","template":"Cloze with text"}}</v>
      </c>
      <c r="D797" s="184" t="str">
        <f t="shared" si="2"/>
        <v>#REF!</v>
      </c>
    </row>
    <row r="798" ht="15.75" customHeight="1">
      <c r="A798" s="184" t="str">
        <f>Seeds!AB547</f>
        <v>M4-G-7a-E-2</v>
      </c>
      <c r="B798" s="184" t="str">
        <f t="shared" si="278"/>
        <v>#REF!</v>
      </c>
      <c r="C798" s="184" t="str">
        <f>Seeds!AA547</f>
        <v>{"id":"M4-G-7a-E-2","stimulus":"&lt;p&gt;Escreva o nome dos seguintes quadriláteros.&lt;/p&gt;","template":"&lt;table style=\"width: 100%;\"&gt;&lt;tbody&gt;&lt;tr&gt;&lt;td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src=\"https://blueberry-assets.oneclick.es/M4_G_7a_6.svg\" width=\"300\"&gt;&lt;/img&gt;&lt;/div&gt;&lt;/td&gt;&lt;td style=\"width: 33.3333%; text-align: center; border: none;\"&gt;&lt;div style=\"display:flex; justify-content:center;\"&gt;&lt;img src=\"https://blueberry-assets.oneclick.es/M4_G_7a_1.svg\"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quaisquer.&lt;/p&gt;","seed":{"parameters":[],"calculated":[{"name":"A1","label":"Trapézio","feedback":"&lt;p&gt;É um trapézio porque 2 de seus lados são paralelos.&lt;/p&gt;"},{"name":"A2","label":"Quadrilátero qualquer","feedback":"&lt;p&gt;É um quadrilátero qualquer porque nenhum de seus lados é paralelo ao outro.&lt;/p&gt;"},{"name":"A3","label":"Quadrado","feedback":"&lt;p&gt;É um quadrado porque seus lados e ângulos são iguais.&lt;/p&gt;"}],"uniques":true},"algorithm":{"name":"calculateOperation","template":"Cloze with text"}}</v>
      </c>
      <c r="D798" s="184" t="str">
        <f t="shared" si="2"/>
        <v>#REF!</v>
      </c>
    </row>
    <row r="799" ht="15.75" customHeight="1">
      <c r="A799" s="184" t="str">
        <f>Seeds!AB548</f>
        <v>M4-G-7a-E-3</v>
      </c>
      <c r="B799" s="184" t="str">
        <f t="shared" si="278"/>
        <v>#REF!</v>
      </c>
      <c r="C799" s="184" t="str">
        <f>Seeds!AA548</f>
        <v>{"id":"M4-G-7a-E-3","stimulus":"&lt;p&gt;Escreva o nome dos seguintes quadriláteros.&lt;/p&gt;","template":"&lt;table style=\"width: 100%;\"&gt;&lt;tbody&gt;&lt;tr&gt;&lt;td style=\"width: 33.3333%; text-align: center; border: none;\"&gt;&lt;div style=\"display:flex; justify-content:center;\"&gt;&lt;img src=\"https://blueberry-assets.oneclick.es/M4_G_7a_2.svg\" width=\"300\"&gt;&lt;/img&gt;&lt;/div&gt;&lt;/td&gt;&lt;td style=\"width: 33.3333%; text-align: center; border: none;\"&gt;&lt;div style=\"display:flex; justify-content:center;\"&gt;&lt;img src=\"https://blueberry-assets.oneclick.es/M4_G_7a_5.svg\" width=\"300\"&gt;&lt;/img&gt;&lt;/div&gt;&lt;/td&gt;&lt;td style=\"width: 33.3333%; text-align: center; border: none;\"&gt;&lt;div style=\"display:flex; justify-content:center;\"&gt;&lt;img src=\"https://blueberry-assets.oneclick.es/M4_G_7a_4.svg\" width=\"300\"&gt;&lt;/img&gt;&lt;/div&gt;&lt;/td&gt;&lt;/tr&gt;&lt;tr&gt;&lt;td style=\"width: 33.3333%; text-align: center; border: none;\"&gt;{{response}}&lt;/td&gt;&lt;td style=\"width: 33.3333%; text-align: center; border: none;\"&gt;{{response}}&lt;/td&gt;&lt;td style=\"width: 33.3333%; text-align: center; border: none;\"&gt;{{response}}&lt;/td&gt;&lt;/tr&gt;&lt;/tbody&gt;&lt;/table&gt;","hint":"&lt;p&gt;Os quadriláteros são classificados em quadrados, retângulos, losangos, paralelogramos, trapézios e quadriláteros quaisquer.&lt;/p&gt;","feedback":"&lt;p&gt;Quadriláteros são figuras geométricas com 4 lados. Eles podem ser quadrados, retângulos, losangos, paralelogramos, trapézios e quadriláteros quaisquer.&lt;/p&gt;","seed":{"parameters":[],"calculated":[{"name":"A1","label":"Retângulo","feedback":"&lt;p&gt;É um retângulo porque seus lados são iguais 2 a 2 e seus 4 ângulos são iguais.&lt;/p&gt;"},{"name":"A2","label":"Trapézio","feedback":"&lt;p&gt;É um trapézio porque 2 de seus lados são paralelos.&lt;/p&gt;"},{"name":"A3","label":"Paralelogramo","feedback":"&lt;p&gt;É um paralelogramo porque seus lados e ângulos são iguais 2 a 2.&lt;/p&gt;"}],"uniques":true},"algorithm":{"name":"calculateOperation","template":"Cloze with text"}}</v>
      </c>
      <c r="D799" s="184" t="str">
        <f t="shared" si="2"/>
        <v>#REF!</v>
      </c>
    </row>
    <row r="800" ht="15.75" customHeight="1">
      <c r="A800" s="184" t="str">
        <f>Seeds!AB549</f>
        <v>M4-G-8a-I-1</v>
      </c>
      <c r="B800" s="184" t="str">
        <f t="shared" si="278"/>
        <v>#REF!</v>
      </c>
      <c r="C800" s="184" t="str">
        <f>Seeds!AA549</f>
        <v>{"id":"M4-G-8a-I-1","stimulus":"&lt;p&gt;Selecione os polígonos convexos.&lt;/p&gt;","hint":"&lt;p&gt;Um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width=\"200\"&gt;&lt;/img&gt;&lt;/div&gt;"},{"name":"A2","label":"&lt;div style=\"display:flex; justify-content:center;\"&gt;&lt;img src=\"https://blueberry-assets.oneclick.es/M4_G_8a_2.svg\" width=\"200\"&gt;&lt;/img&gt;&lt;/div&gt;"},{"name":"A3","label":"&lt;div style=\"display:flex; justify-content:center;\"&gt;&lt;img src=\"https://blueberry-assets.oneclick.es/M4_G_8a_3.svg\" width=\"200\"&gt;&lt;/img&gt;&lt;/div&gt;"},{"name":"A4","label":"&lt;div style=\"display:flex; justify-content:center;\"&gt;&lt;img src=\"https://blueberry-assets.oneclick.es/M4_G_8a_4.svg\" width=\"200\"&gt;&lt;/img&gt;&lt;/div&gt;"},{"name":"A5","label":"&lt;div style=\"display:flex; justify-content:center;\"&gt;&lt;img src=\"https://blueberry-assets.oneclick.es/M4_G_8a_5.svg\" width=\"200\"&gt;&lt;/img&gt;&lt;/div&gt;","incorrect":true},{"name":"A6","label":"&lt;div style=\"display:flex; justify-content:center;\"&gt;&lt;img src=\"https://blueberry-assets.oneclick.es/M4_G_8a_6.svg\" width=\"200\"&gt;&lt;/img&gt;&lt;/div&gt;","incorrect":true},{"name":"A7","label":"&lt;div style=\"display:flex; justify-content:center;\"&gt;&lt;img src=\"https://blueberry-assets.oneclick.es/M4_G_8a_7.svg\" width=\"200\"&gt;&lt;/img&gt;&lt;/div&gt;","incorrect":true},{"name":"A8","label":"&lt;div style=\"display:flex; justify-content:center;\"&gt;&lt;img src=\"https://blueberry-assets.oneclick.es/M4_G_8a_8.svg\" width=\"200\"&gt;&lt;/img&gt;&lt;/div&gt;","incorrect":true}],"uniques":true},"algorithm":{"name":"trueFalse","template":"Multiple choice – multiple response","params":{"countCorrect":2,"countIncorrect":2,"showCheckIcon":false,"columns":2}}}</v>
      </c>
      <c r="D800" s="184" t="str">
        <f t="shared" si="2"/>
        <v>#REF!</v>
      </c>
    </row>
    <row r="801" ht="15.75" customHeight="1">
      <c r="A801" s="184" t="str">
        <f>Seeds!AB550</f>
        <v>M4-G-8a-I-2</v>
      </c>
      <c r="B801" s="184" t="str">
        <f t="shared" si="278"/>
        <v>#REF!</v>
      </c>
      <c r="C801" s="184" t="str">
        <f>Seeds!AA550</f>
        <v>{"id":"M4-G-8a-I-2","stimulus":"&lt;p&gt;Selecione os polígonos côncavos.&lt;/p&gt;","hint":"&lt;p&gt;Um polígono é côncavo se algum de seus ângulos internos mede mais de 180°. Caso contrário, é um polígono convexo.&lt;/p&gt;","feedback":"&lt;p&gt;Um polígono é côncavo se algum de seus ângulos internos mede mais de 180°. Caso contrário, é um polígono convexo.&lt;/p&gt;","seed":{"parameters":[],"calculated":[{"name":"A1","label":"&lt;div style=\"display:flex; justify-content:center;\"&gt;&lt;img src=\"https://blueberry-assets.oneclick.es/M4_G_8a_1.svg\" width=\"200\"&gt;&lt;/img&gt;&lt;/div&gt;","incorrect":true},{"name":"A2","label":"&lt;div style=\"display:flex; justify-content:center;\"&gt;&lt;img src=\"https://blueberry-assets.oneclick.es/M4_G_8a_2.svg\" width=\"200\"&gt;&lt;/img&gt;&lt;/div&gt;","incorrect":true},{"name":"A3","label":"&lt;div style=\"display:flex; justify-content:center;\"&gt;&lt;img src=\"https://blueberry-assets.oneclick.es/M4_G_8a_3.svg\" width=\"200\"&gt;&lt;/img&gt;&lt;/div&gt;","incorrect":true},{"name":"A4","label":"&lt;div style=\"display:flex; justify-content:center;\"&gt;&lt;img src=\"https://blueberry-assets.oneclick.es/M4_G_8a_4.svg\" width=\"200\"&gt;&lt;/img&gt;&lt;/div&gt;","incorrect":true},{"name":"A5","label":"&lt;div style=\"display:flex; justify-content:center;\"&gt;&lt;img src=\"https://blueberry-assets.oneclick.es/M4_G_8a_5.svg\" width=\"200\"&gt;&lt;/img&gt;&lt;/div&gt;"},{"name":"A6","label":"&lt;div style=\"display:flex; justify-content:center;\"&gt;&lt;img src=\"https://blueberry-assets.oneclick.es/M4_G_8a_6.svg\" width=\"200\"&gt;&lt;/img&gt;&lt;/div&gt;"},{"name":"A7","label":"&lt;div style=\"display:flex; justify-content:center;\"&gt;&lt;img src=\"https://blueberry-assets.oneclick.es/M4_G_8a_7.svg\" width=\"200\"&gt;&lt;/img&gt;&lt;/div&gt;"},{"name":"A8","label":"&lt;div style=\"display:flex; justify-content:center;\"&gt;&lt;img src=\"https://blueberry-assets.oneclick.es/M4_G_8a_8.svg\" width=\"200\"&gt;&lt;/img&gt;&lt;/div&gt;"}],"uniques":true},"algorithm":{"name":"trueFalse","template":"Multiple choice – multiple response","params":{"countCorrect":2,"countIncorrect":2,"showCheckIcon":false,"columns":2}}}</v>
      </c>
      <c r="D801" s="184" t="str">
        <f t="shared" si="2"/>
        <v>#REF!</v>
      </c>
    </row>
    <row r="802" ht="15.75" customHeight="1">
      <c r="A802" s="184" t="str">
        <f>Seeds!AB551</f>
        <v>M4-G-8a-E-1</v>
      </c>
      <c r="B802" s="184" t="str">
        <f t="shared" si="278"/>
        <v>#REF!</v>
      </c>
      <c r="C802" s="184" t="str">
        <f>Seeds!AA551</f>
        <v>{
    "id": "M4-G-8a-E-1",
    "stimulus": "&lt;p&gt;Indique se esses polígonos são côncavos ou convexos.&lt;/p&gt;",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"M4_G_8a_5.svg",
                    "M4_G_8a_6.svg",
                    "M4_G_8a_7.svg",
                    "M4_G_8a_8.svg"
                ]
            },
            {
                "name": "Q3",
                "label": null,
                "list": [
                    "M4_G_8a_1.svg",
                    "M4_G_8a_2.svg",
                    "M4_G_8a_3.svg",
                    "M4_G_8a_4.svg"
                ]
            }
        ],
        "calculated": [
            {
                "name": "A1",
                "label": "côncavo"
            },
            {
                "name": "A2",
                "label": "côncavo"
            },
            {
                "name": "A3",
                "label": "convexo"
            }
        ],
        "uniques": true
    },
    "algorithm": {
        "name": "calculateOperation",
        "template": "Cloze with text"
    }
}</v>
      </c>
      <c r="D802" s="184" t="str">
        <f t="shared" si="2"/>
        <v>#REF!</v>
      </c>
    </row>
    <row r="803" ht="15.75" customHeight="1">
      <c r="A803" s="184" t="str">
        <f>Seeds!AB552</f>
        <v>M4-G-8a-E-2</v>
      </c>
      <c r="B803" s="184" t="str">
        <f t="shared" si="278"/>
        <v>#REF!</v>
      </c>
      <c r="C803" s="184" t="str">
        <f>Seeds!AA552</f>
        <v>{
    "id": "M4-G-8a-E-2",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"M4_G_8a_1.svg",
                    "M4_G_8a_2.svg",
                    "M4_G_8a_3.svg",
                    "M4_G_8a_4.svg"
                ]
            },
            {
                "name": "Q2",
                "label": null,
                "list": [
                    "M4_G_8a_1.svg",
                    "M4_G_8a_2.svg",
                    "M4_G_8a_3.svg",
                    "M4_G_8a_4.svg"
                ]
            },
            {
                "name": "Q3",
                "label": null,
                "list": [
                    "M4_G_8a_5.svg",
                    "M4_G_8a_6.svg",
                    "M4_G_8a_7.svg",
                    "M4_G_8a_8.svg"
                ]
            }
        ],
        "calculated": [
            {
                "name": "A1",
                "label": "convexo"
            },
            {
                "name": "A2",
                "label": "convexo"
            },
            {
                "name": "A3",
                "label": "côncavo"
            }
        ],
        "uniques": true
    },
    "algorithm": {
        "name": "calculateOperation",
        "template": "Cloze with text"
    }
}</v>
      </c>
      <c r="D803" s="184" t="str">
        <f t="shared" si="2"/>
        <v>#REF!</v>
      </c>
    </row>
    <row r="804" ht="15.75" customHeight="1">
      <c r="A804" s="184" t="str">
        <f>Seeds!AB553</f>
        <v>M4-G-8a-E-3</v>
      </c>
      <c r="B804" s="184" t="str">
        <f t="shared" si="278"/>
        <v>#REF!</v>
      </c>
      <c r="C804" s="184" t="str">
        <f>Seeds!AA553</f>
        <v>{
    "id": "M4-G-8a-E-3",
    "stimulus": "&lt;p&gt;Escreva se esses polígonos são &lt;i&gt;côncavos&lt;/i&gt; ou &lt;i&gt;convexos.&lt;/i&gt;&lt;/p&gt;",
    "template": "&lt;table style=\"width: 100%;\"&gt;&lt;tbody&gt;&lt;tr&gt;&lt;td style=\"width: 33.3333%; text-align: center; border: none;\"&gt;&lt;div style=\"display:flex; justify-content:center;\"&gt;&lt;img src=\"https://blueberry-assets.oneclick.es/{{Q1}}\" width=\"300\"&gt;&lt;/img&gt;&lt;/div&gt;&lt;/td&gt;&lt;td style=\"width: 33.3333%; text-align: center; border: none;\"&gt;&lt;div style=\"display:flex; justify-content:center;\"&gt;&lt;img src=\"https://blueberry-assets.oneclick.es/{{Q2}}\" width=\"300\"&gt;&lt;/img&gt;&lt;/div&gt;&lt;/td&gt;&lt;td style=\"width: 33.3333%; text-align: center; border: none;\"&gt;&lt;div style=\"display:flex; justify-content:center;\"&gt;&lt;img src=\"https://blueberry-assets.oneclick.es/{{Q3}}\" width=\"300\"&gt;&lt;/img&gt;&lt;/div&gt;&lt;/td&gt;&lt;/tr&gt;&lt;tr&gt;&lt;td style=\"width: 33.3333%; text-align: center; border: none;\"&gt;Polígono {{response}}&lt;/td&gt;&lt;td style=\"width: 33.3333%; text-align: center; border: none;\"&gt;Polígono {{response}}&lt;/td&gt;&lt;td style=\"width: 33.3333%; text-align: center; border: none;\"&gt;Polígono {{response}}&lt;/td&gt;&lt;/tr&gt;&lt;/tbody&gt;&lt;/table&gt;",
    "hint": "&lt;p&gt;Um polígono é côncavo se algum de seus ângulos internos mede mais de 180°. Caso contrário, é um polígono convexo.&lt;/p&gt;",
    "feedback": "&lt;p&gt;Um polígono é côncavo se algum de seus ângulos internos mede mais de 180°. Caso contrário, é um polígono convexo.&lt;/p&gt;",
    "seed": {
        "parameters": [
            {
                "name": "Q1",
                "label": null,
                "list": [
                    "M4_G_8a_5.svg",
                    "M4_G_8a_6.svg",
                    "M4_G_8a_7.svg",
                    "M4_G_8a_8.svg"
                ]
            },
            {
                "name": "Q2",
                "label": null,
                "list": [
                    "M4_G_8a_1.svg",
                    "M4_G_8a_2.svg",
                    "M4_G_8a_3.svg",
                    "M4_G_8a_4.svg"
                ]
            },
            {
                "name": "Q3",
                "label": null,
                "list": [
                    "M4_G_8a_5.svg",
                    "M4_G_8a_6.svg",
                    "M4_G_8a_7.svg",
                    "M4_G_8a_8.svg"
                ]
            }
        ],
        "calculated": [
            {
                "name": "A1",
                "label": "côncavo"
            },
            {
                "name": "A2",
                "label": "convexo"
            },
            {
                "name": "A3",
                "label": "côncavo"
            }
        ],
        "uniques": true
    },
    "algorithm": {
        "name": "calculateOperation",
        "template": "Cloze with text"
    }
}</v>
      </c>
      <c r="D804" s="184" t="str">
        <f t="shared" si="2"/>
        <v>#REF!</v>
      </c>
    </row>
    <row r="805" ht="15.75" customHeight="1">
      <c r="A805" s="184" t="str">
        <f>Seeds!AB554</f>
        <v>M4-G-9a-I-1</v>
      </c>
      <c r="B805" s="184" t="str">
        <f t="shared" si="278"/>
        <v>#REF!</v>
      </c>
      <c r="C805" s="184" t="str">
        <f>Seeds!AA554</f>
        <v>{"id":"M4-G-9a-I-1","stimulus":"&lt;p&gt;Arraste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width=\"350\"&gt;&lt;/img&gt;&lt;/div&gt;","seed":{"parameters":[],"calculated":[{"name":"A1","label":"O segmento de reta que passa pelo centro da circunferência e a divide em duas partes iguais.","function":"Diâmetro"},{"name":"A2","label":"O ponto que está a uma mesma distância de todos os pontos da circunferência.","function":"Centro"},{"name":"A3","label":"O segmento que une o centro com qualquer ponto da circunferência.","function":"Raio"}],"isNumToWords":true,"uniques":true},"algorithm":{"name":"linkOperationResult","params":{"invert":true},"template":"Match list"}}</v>
      </c>
      <c r="D805" s="184" t="str">
        <f t="shared" si="2"/>
        <v>#REF!</v>
      </c>
    </row>
    <row r="806" ht="15.75" customHeight="1">
      <c r="A806" s="184" t="str">
        <f>Seeds!AB555</f>
        <v>M4-G-9a-I-2</v>
      </c>
      <c r="B806" s="184" t="str">
        <f t="shared" si="278"/>
        <v>#REF!</v>
      </c>
      <c r="C806" s="184" t="str">
        <f>Seeds!AA555</f>
        <v>{"id":"M4-G-9a-I-2","stimulus":"&lt;p&gt;Arraste o elemento da circunferência ao qual se refere cada definição.&lt;/p&gt;","hint":"&lt;p&gt;Os elementos básicos de uma circunferência são:&lt;/p&gt;&lt;div style=\"width: 100%; display:flex; justify-content: center;\"&gt;&lt;img src=\"https://blueberry-assets.oneclick.es/M4_G_9a_1a.svg\" width=\"350\"&gt;&lt;/img&gt;&lt;/div&gt;","feedback":"&lt;p&gt;Os elementos básicos de uma circunferência são o centro, o raio, o diâmetro, a corda, o arco, a tangente e o setor circular.&lt;/p&gt;&lt;div style=\"width: 100%; display:flex; justify-content: center;\"&gt;&lt;img src=\"https://blueberry-assets.oneclick.es/M4_G_9a_1a.svg\" width=\"350\"&gt;&lt;/img&gt;&lt;/div&gt;","seed":{"parameters":[],"calculated":[{"name":"A1","label":"Um segmento que une dois pontos na circunferência sem passar pelo centro.","function":"Corda"},{"name":"A2","label":"Uma parte do círculo limitada por dois raios e seu arco.","function":"Setor circular"},{"name":"A3","label":"Uma parte da circunferência delimitada por dois de seus pontos.","function":"Arco"}],"uniques":true},"algorithm":{"name":"linkOperationResult","params":{"invert":true},"template":"Match list"}}</v>
      </c>
      <c r="D806" s="184" t="str">
        <f t="shared" si="2"/>
        <v>#REF!</v>
      </c>
    </row>
    <row r="807" ht="15.75" customHeight="1">
      <c r="A807" s="184" t="str">
        <f>Seeds!AB556</f>
        <v>M4-G-9a-E-1</v>
      </c>
      <c r="B807" s="184" t="str">
        <f t="shared" si="278"/>
        <v>#REF!</v>
      </c>
      <c r="C807" s="184" t="str">
        <f>Seeds!AA556</f>
        <v>{"id":"M4-G-9a-E-1","stimulus":"&lt;p&gt;Arraste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dela.&lt;/p&gt;"},{"name":"A2","label":"Centro","feedback":"&lt;p&gt;O &lt;b&gt;centro&lt;/b&gt; é o ponto equidistante de todos os pontos da circunferência.&lt;/p&gt;"},{"name":"A3","label":"Diâ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v>
      </c>
      <c r="D807" s="184" t="str">
        <f t="shared" si="2"/>
        <v>#REF!</v>
      </c>
    </row>
    <row r="808" ht="15.75" customHeight="1">
      <c r="A808" s="184" t="str">
        <f>Seeds!AB557</f>
        <v>M4-G-9a-E-2</v>
      </c>
      <c r="B808" s="184" t="str">
        <f t="shared" si="278"/>
        <v>#REF!</v>
      </c>
      <c r="C808" s="184" t="str">
        <f>Seeds!AA557</f>
        <v>{"id":"M4-G-9a-E-2","stimulus":"&lt;p&gt;Arraste o nome dos elementos indicados nesta circunferência.&lt;/p&gt;","hint":"&lt;p&gt;Arraste o &lt;i&gt;centro&lt;/i&gt; e o &lt;i&gt;raio&lt;/i&gt; para o local correto.&lt;/p&gt;","feedback":"&lt;p&gt;Os elementos básicos de uma circunferência são o centro, o raio, o diâmetro e o arco.&lt;/p&gt;","seed":{"parameters":[],"calculated":[{"name":"A1","label":"Raio","feedback":"&lt;p&gt;O &lt;b&gt;raio&lt;/b&gt; une o centro da circunferência com qualquer ponto dela.&lt;/p&gt;"},{"name":"A2","label":"Diâmetro","feedback":"&lt;p&gt;O &lt;b&gt;diâmetro&lt;/b&gt; passa pelo centro da circunferência e a divide em duas partes iguai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v>
      </c>
      <c r="D808" s="184" t="str">
        <f t="shared" si="2"/>
        <v>#REF!</v>
      </c>
    </row>
    <row r="809" ht="15.75" customHeight="1">
      <c r="A809" s="184" t="str">
        <f>Seeds!AB558</f>
        <v>M4-G-9a-E-3</v>
      </c>
      <c r="B809" s="184" t="str">
        <f t="shared" si="278"/>
        <v>#REF!</v>
      </c>
      <c r="C809" s="184" t="str">
        <f>Seeds!AA558</f>
        <v>{"id":"M4-G-9a-E-3","stimulus":"&lt;p&gt;Arraste o nome dos elementos indicados nesta circunferência.&lt;/p&gt;","hint":"&lt;p&gt;Arraste o &lt;i&gt;diâmetro&lt;/i&gt; e o &lt;i&gt;arco&lt;/i&gt; para o local correto.&lt;/p&gt;","feedback":"&lt;p&gt;Os elementos básicos de uma circunferência são o centro, o raio, o diâmetro e o arco.&lt;/p&gt;","seed":{"parameters":[],"calculated":[{"name":"A1","label":"Diâmetro","feedback":"&lt;p&gt;O &lt;b&gt;diâmetro&lt;/b&gt; passa pelo centro da circunferência e a divide em duas partes iguais.&lt;/p&gt;"},{"name":"A2","label":"Arco","feedback":"&lt;p&gt;O &lt;b&gt;arco&lt;/b&gt; é a parte da circunferência que está delimitada por quaisquer dois pontos da mesma.&lt;/p&gt;"},{"name":"A3","label":"Centro","incorrect":true},{"name":"A4","label":"Raio","incorrect":true}],"uniques":true},"algorithm":{"name":"labelImage","template":"LabelImageDragDropV2","params":{"image":{"src":"https://blueberry-assets.oneclick.es/M3_G_10a_4.png","width":450,"height":600,"alt":"","title":"","percent":0.5},"responses":[{"x":45,"y":410,"z":15,"width":180,"height":70,"pointer":""},{"x":815,"y":110,"z":27,"width":180,"height":70,"pointer":""}],"fontSize":10}}}</v>
      </c>
      <c r="D809" s="184" t="str">
        <f t="shared" si="2"/>
        <v>#REF!</v>
      </c>
    </row>
    <row r="810" ht="15.75" customHeight="1">
      <c r="A810" s="184" t="str">
        <f>Seeds!AB559</f>
        <v>M4-G-9b-I-1</v>
      </c>
      <c r="B810" s="184" t="str">
        <f t="shared" si="278"/>
        <v>#REF!</v>
      </c>
      <c r="C810" s="184" t="str">
        <f>Seeds!AA559</f>
        <v>{"id":"M4-G-9b-I-1","stimulus":"&lt;p&gt;Selecione a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src=\"https://blueberry-assets.oneclick.es/M4_G_9b_1.svg\" width=\"300\"&gt;&lt;/img&gt;&lt;/div&gt;"},{"name":"A2","label":"&lt;div style=\"display:flex; justify-content:center;\"&gt;&lt;img src=\"https://blueberry-assets.oneclick.es/M4_G_9b_2.svg\" width=\"300\"&gt;&lt;/img&gt;&lt;/div&gt;","incorrect":true,"feedback":"Esta figura é um círculo."},{"name":"A3","label":"&lt;div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v>
      </c>
      <c r="D810" s="184" t="str">
        <f t="shared" si="2"/>
        <v>#REF!</v>
      </c>
    </row>
    <row r="811" ht="15.75" customHeight="1">
      <c r="A811" s="184" t="str">
        <f>Seeds!AB560</f>
        <v>M4-G-9b-I-2</v>
      </c>
      <c r="B811" s="184" t="str">
        <f t="shared" si="278"/>
        <v>#REF!</v>
      </c>
      <c r="C811" s="184" t="str">
        <f>Seeds!AA560</f>
        <v>{"id":"M4-G-9b-I-2","stimulus":"&lt;p&gt;Selecione o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src=\"https://blueberry-assets.oneclick.es/M4_G_9b_1.svg\" width=\"300\"&gt;&lt;/img&gt;&lt;/div&gt;","incorrect":true,"feedback":"Esta figura é uma circunferência."},{"name":"A2","label":"&lt;div style=\"display:flex; justify-content:center;\"&gt;&lt;img src=\"https://blueberry-assets.oneclick.es/M4_G_9b_2.svg\" width=\"300\"&gt;&lt;/img&gt;&lt;/div&gt;"},{"name":"A3","label":"&lt;div style=\"display:flex; justify-content:center;\"&gt;&lt;img src=\"https://blueberry-assets.oneclick.es/M4_G_9b_3.svg\" width=\"300\"&gt;&lt;/img&gt;&lt;/div&gt;","incorrect":true,"feedback":"Esta figura é um quadrado."},{"name":"A4","label":"&lt;div style=\"display:flex; justify-content:center;\"&gt;&lt;img src=\"https://blueberry-assets.oneclick.es/M4_G_9b_4.svg\" width=\"300\"&gt;&lt;/img&gt;&lt;/div&gt;","incorrect":true,"feedback":"Esta figura é um pentágono."},{"name":"A5","label":"&lt;div style=\"display:flex; justify-content:center;\"&gt;&lt;img src=\"https://blueberry-assets.oneclick.es/M4_G_9b_5.svg\" width=\"300\"&gt;&lt;/img&gt;&lt;/div&gt;","incorrect":true,"feedback":"Esta figura é um triângulo."},{"name":"A6","label":"&lt;div style=\"display:flex; justify-content:center;\"&gt;&lt;img src=\"https://blueberry-assets.oneclick.es/M4_G_9b_6.svg\" width=\"300\"&gt;&lt;/img&gt;&lt;/div&gt;","incorrect":true,"feedback":"Esta figura é um trapézio."}],"uniques":true},"algorithm":{"name":"trueFalse","template":"Multiple choice – standard","params":{"countCorrect":1,"countIncorrect":2,"showCheckIcon":false,"columns":3}}}</v>
      </c>
      <c r="D811" s="184" t="str">
        <f t="shared" si="2"/>
        <v>#REF!</v>
      </c>
    </row>
    <row r="812" ht="15.75" customHeight="1">
      <c r="A812" s="184" t="str">
        <f>Seeds!AB561</f>
        <v>M4-G-9b-E-1</v>
      </c>
      <c r="B812" s="184" t="str">
        <f t="shared" si="278"/>
        <v>#REF!</v>
      </c>
      <c r="C812" s="184" t="str">
        <f>Seeds!AA561</f>
        <v>{"id":"M4-G-9b-E-1","stimulus":"&lt;p&gt;Escolha os objetos em forma de circunferência.&lt;/p&gt;","hint":"&lt;p&gt;Uma circunferência é uma linha curva fechada na qual todos os pontos estão a uma mesma distância do centro.&lt;/p&gt;","feedback":"&lt;p&gt;Uma circunferência é uma linha curva fechada na qual todos os pontos estão a uma mesma distância do centro.&lt;/p&gt;","seed":{"parameters":[],"calculated":[{"name":"A1","label":"&lt;div style=\"display:flex; justify-content:center;\"&gt;&lt;img src=\"https://blueberry-assets.oneclick.es/M4_G_9b_7.svg\" width=\"300\"&gt;&lt;/img&gt;&lt;/div&gt;"},{"name":"A2","label":"&lt;div style=\"display:flex; justify-content:center;\"&gt;&lt;img src=\"https://blueberry-assets.oneclick.es/M4_G_9b_8.svg\" width=\"300\"&gt;&lt;/img&gt;&lt;/div&gt;"},{"name":"A3","label":"&lt;div style=\"display:flex; justify-content:center;\"&gt;&lt;img src=\"https://blueberry-assets.oneclick.es/M4_G_9b_9.svg\" width=\"300\"&gt;&lt;/img&gt;&lt;/div&gt;"},{"name":"A4","label":"&lt;div style=\"display:flex; justify-content:center;\"&gt;&lt;img src=\"https://blueberry-assets.oneclick.es/M4_G_9b_10.svg\" width=\"300\"&gt;&lt;/img&gt;&lt;/div&gt;","incorrect":true},{"name":"A5","label":"&lt;div style=\"display:flex; justify-content:center;\"&gt;&lt;img src=\"https://blueberry-assets.oneclick.es/M4_G_9b_11.svg\" width=\"300\"&gt;&lt;/img&gt;&lt;/div&gt;","incorrect":true},{"name":"A6","label":"&lt;div style=\"display:flex; justify-content:center;\"&gt;&lt;img src=\"https://blueberry-assets.oneclick.es/M4_G_9b_12.svg\" width=\"300\"&gt;&lt;/img&gt;&lt;/div&gt;","incorrect":true}],"uniques":true},"algorithm":{"name":"trueFalse","template":"Multiple choice – multiple response","params":{"countCorrect":2,"countIncorrect":1,"showCheckIcon":false,"columns":3}}}</v>
      </c>
      <c r="D812" s="184" t="str">
        <f t="shared" si="2"/>
        <v>#REF!</v>
      </c>
    </row>
    <row r="813" ht="15.75" customHeight="1">
      <c r="A813" s="184" t="str">
        <f>Seeds!AB562</f>
        <v>M4-G-9b-E-2</v>
      </c>
      <c r="B813" s="184" t="str">
        <f t="shared" si="278"/>
        <v>#REF!</v>
      </c>
      <c r="C813" s="184" t="str">
        <f>Seeds!AA562</f>
        <v>{"id":"M4-G-9b-E-2","stimulus":"&lt;p&gt;Escolha os objetos em forma de círculo.&lt;/p&gt;","hint":"&lt;p&gt;Um círculo é formado por uma circunferência e seu interior.&lt;/p&gt;","feedback":"&lt;p&gt;Um círculo é formado por uma circunferência e seu interior.&lt;/p&gt;","seed":{"parameters":[],"calculated":[{"name":"A1","label":"&lt;div style=\"display:flex; justify-content:center;\"&gt;&lt;img src=\"https://blueberry-assets.oneclick.es/M4_G_9b_7.svg\" width=\"300\"&gt;&lt;/img&gt;&lt;/div&gt;","incorrect":true},{"name":"A2","label":"&lt;div style=\"display:flex; justify-content:center;\"&gt;&lt;img src=\"https://blueberry-assets.oneclick.es/M4_G_9b_8.svg\" width=\"300\"&gt;&lt;/img&gt;&lt;/div&gt;","incorrect":true},{"name":"A3","label":"&lt;div style=\"display:flex; justify-content:center;\"&gt;&lt;img src=\"https://blueberry-assets.oneclick.es/M4_G_9b_9.svg\" width=\"300\"&gt;&lt;/img&gt;&lt;/div&gt;","incorrect":true},{"name":"A4","label":"&lt;div style=\"display:flex; justify-content:center;\"&gt;&lt;img src=\"https://blueberry-assets.oneclick.es/M4_G_9b_10.svg\" width=\"300\"&gt;&lt;/img&gt;&lt;/div&gt;"},{"name":"A5","label":"&lt;div style=\"display:flex; justify-content:center;\"&gt;&lt;img src=\"https://blueberry-assets.oneclick.es/M4_G_9b_11.svg\" width=\"300\"&gt;&lt;/img&gt;&lt;/div&gt;"},{"name":"A6","label":"&lt;div style=\"display:flex; justify-content:center;\"&gt;&lt;img src=\"https://blueberry-assets.oneclick.es/M4_G_9b_12.svg\" width=\"300\"&gt;&lt;/img&gt;&lt;/div&gt;"}],"uniques":true},"algorithm":{"name":"trueFalse","template":"Multiple choice – multiple response","params":{"countCorrect":2,"countIncorrect":1,"showCheckIcon":false,"columns":3}}}</v>
      </c>
      <c r="D813" s="184" t="str">
        <f t="shared" si="2"/>
        <v>#REF!</v>
      </c>
    </row>
    <row r="814" ht="15.75" customHeight="1">
      <c r="A814" s="184" t="str">
        <f t="shared" ref="A814:C814" si="279">#REF!</f>
        <v>#REF!</v>
      </c>
      <c r="B814" s="184" t="str">
        <f t="shared" si="279"/>
        <v>#REF!</v>
      </c>
      <c r="C814" s="184" t="str">
        <f t="shared" si="279"/>
        <v>#REF!</v>
      </c>
      <c r="D814" s="184" t="str">
        <f t="shared" si="2"/>
        <v>#REF!</v>
      </c>
    </row>
    <row r="815" ht="15.75" customHeight="1">
      <c r="A815" s="184" t="str">
        <f t="shared" ref="A815:C815" si="280">#REF!</f>
        <v>#REF!</v>
      </c>
      <c r="B815" s="184" t="str">
        <f t="shared" si="280"/>
        <v>#REF!</v>
      </c>
      <c r="C815" s="184" t="str">
        <f t="shared" si="280"/>
        <v>#REF!</v>
      </c>
      <c r="D815" s="184" t="str">
        <f t="shared" si="2"/>
        <v>#REF!</v>
      </c>
    </row>
    <row r="816" ht="15.75" customHeight="1">
      <c r="A816" s="184" t="str">
        <f t="shared" ref="A816:C816" si="281">#REF!</f>
        <v>#REF!</v>
      </c>
      <c r="B816" s="184" t="str">
        <f t="shared" si="281"/>
        <v>#REF!</v>
      </c>
      <c r="C816" s="184" t="str">
        <f t="shared" si="281"/>
        <v>#REF!</v>
      </c>
      <c r="D816" s="184" t="str">
        <f t="shared" si="2"/>
        <v>#REF!</v>
      </c>
    </row>
    <row r="817" ht="15.75" customHeight="1">
      <c r="A817" s="184" t="str">
        <f t="shared" ref="A817:C817" si="282">#REF!</f>
        <v>#REF!</v>
      </c>
      <c r="B817" s="184" t="str">
        <f t="shared" si="282"/>
        <v>#REF!</v>
      </c>
      <c r="C817" s="184" t="str">
        <f t="shared" si="282"/>
        <v>#REF!</v>
      </c>
      <c r="D817" s="184" t="str">
        <f t="shared" si="2"/>
        <v>#REF!</v>
      </c>
    </row>
    <row r="818" ht="15.75" customHeight="1">
      <c r="A818" s="184" t="str">
        <f t="shared" ref="A818:C818" si="283">#REF!</f>
        <v>#REF!</v>
      </c>
      <c r="B818" s="184" t="str">
        <f t="shared" si="283"/>
        <v>#REF!</v>
      </c>
      <c r="C818" s="184" t="str">
        <f t="shared" si="283"/>
        <v>#REF!</v>
      </c>
      <c r="D818" s="184" t="str">
        <f t="shared" si="2"/>
        <v>#REF!</v>
      </c>
    </row>
    <row r="819" ht="15.75" customHeight="1">
      <c r="A819" s="184" t="str">
        <f t="shared" ref="A819:C819" si="284">#REF!</f>
        <v>#REF!</v>
      </c>
      <c r="B819" s="184" t="str">
        <f t="shared" si="284"/>
        <v>#REF!</v>
      </c>
      <c r="C819" s="184" t="str">
        <f t="shared" si="284"/>
        <v>#REF!</v>
      </c>
      <c r="D819" s="184" t="str">
        <f t="shared" si="2"/>
        <v>#REF!</v>
      </c>
    </row>
    <row r="820" ht="15.75" customHeight="1">
      <c r="A820" s="184" t="str">
        <f t="shared" ref="A820:C820" si="285">#REF!</f>
        <v>#REF!</v>
      </c>
      <c r="B820" s="184" t="str">
        <f t="shared" si="285"/>
        <v>#REF!</v>
      </c>
      <c r="C820" s="184" t="str">
        <f t="shared" si="285"/>
        <v>#REF!</v>
      </c>
      <c r="D820" s="184" t="str">
        <f t="shared" si="2"/>
        <v>#REF!</v>
      </c>
    </row>
    <row r="821" ht="15.75" customHeight="1">
      <c r="A821" s="184" t="str">
        <f t="shared" ref="A821:C821" si="286">#REF!</f>
        <v>#REF!</v>
      </c>
      <c r="B821" s="184" t="str">
        <f t="shared" si="286"/>
        <v>#REF!</v>
      </c>
      <c r="C821" s="184" t="str">
        <f t="shared" si="286"/>
        <v>#REF!</v>
      </c>
      <c r="D821" s="184" t="str">
        <f t="shared" si="2"/>
        <v>#REF!</v>
      </c>
    </row>
    <row r="822" ht="15.75" customHeight="1">
      <c r="A822" s="184" t="str">
        <f t="shared" ref="A822:C822" si="287">#REF!</f>
        <v>#REF!</v>
      </c>
      <c r="B822" s="184" t="str">
        <f t="shared" si="287"/>
        <v>#REF!</v>
      </c>
      <c r="C822" s="184" t="str">
        <f t="shared" si="287"/>
        <v>#REF!</v>
      </c>
      <c r="D822" s="184" t="str">
        <f t="shared" si="2"/>
        <v>#REF!</v>
      </c>
    </row>
    <row r="823" ht="15.75" customHeight="1">
      <c r="A823" s="184" t="str">
        <f t="shared" ref="A823:C823" si="288">#REF!</f>
        <v>#REF!</v>
      </c>
      <c r="B823" s="184" t="str">
        <f t="shared" si="288"/>
        <v>#REF!</v>
      </c>
      <c r="C823" s="184" t="str">
        <f t="shared" si="288"/>
        <v>#REF!</v>
      </c>
      <c r="D823" s="184" t="str">
        <f t="shared" si="2"/>
        <v>#REF!</v>
      </c>
    </row>
    <row r="824" ht="15.75" customHeight="1">
      <c r="A824" s="184" t="str">
        <f t="shared" ref="A824:C824" si="289">#REF!</f>
        <v>#REF!</v>
      </c>
      <c r="B824" s="184" t="str">
        <f t="shared" si="289"/>
        <v>#REF!</v>
      </c>
      <c r="C824" s="184" t="str">
        <f t="shared" si="289"/>
        <v>#REF!</v>
      </c>
      <c r="D824" s="184" t="str">
        <f t="shared" si="2"/>
        <v>#REF!</v>
      </c>
    </row>
    <row r="825" ht="15.75" customHeight="1">
      <c r="A825" s="184" t="str">
        <f t="shared" ref="A825:C825" si="290">#REF!</f>
        <v>#REF!</v>
      </c>
      <c r="B825" s="184" t="str">
        <f t="shared" si="290"/>
        <v>#REF!</v>
      </c>
      <c r="C825" s="184" t="str">
        <f t="shared" si="290"/>
        <v>#REF!</v>
      </c>
      <c r="D825" s="184" t="str">
        <f t="shared" si="2"/>
        <v>#REF!</v>
      </c>
    </row>
    <row r="826" ht="15.75" customHeight="1">
      <c r="A826" s="184" t="str">
        <f>Seeds!AB563</f>
        <v>M4-G-17a-I-1</v>
      </c>
      <c r="B826" s="184" t="str">
        <f t="shared" ref="B826:B924" si="291">#REF!</f>
        <v>#REF!</v>
      </c>
      <c r="C826" s="184" t="str">
        <f>Seeds!AA563</f>
        <v>{"id":"M4-G-17a-I-1","stimulus":"&lt;p&gt;Qual é o perímetro desse pentágono regular?&lt;/p&gt;&lt;div style=\"display:flex; justify-content:center;\"&gt;&lt;div class=\"lemo-fixed-to-responsive\" style=\"max-width: 250px;max-height: 250px;position: relative;width: 100%;display: inline-block;\"&gt;&lt;img src=\"https://blueberry-assets.oneclick.es/M4_G_17a_1.svg\" alt=\"\" tabindex=\"0\"&gt;&lt;/img&gt;&lt;div class=\"lemo-graphie-container\" style=\"position: absolute;top: 0;left: 0;width: 100%;height: 100%;\"&gt;&lt;div class=\"lemo-graphie\" style=\"position: relative; width: 100%; height: 100%;\"&gt;&lt;span class=\"lemo-graphie-label\" style=\"position: absolute; left: 67%; top: 19%; transform:rotate(35deg);\"&gt;{{Q1}} cm&lt;/span&gt;&lt;/div&gt;&lt;/div&gt;&lt;/div&gt;&lt;/div&gt;","hint":"&lt;p&gt;O perímetro de um polígono é obtido somando-se as medidas de todos os seus lados.&lt;/p&gt;","feedback":"&lt;p&gt;O perímetro de um polígono é obtido somando-se as medidas de todos os seus lados.&lt;/p&gt;","seed":{"parameters":[{"name":"Q1","label":null,"min":3,"max":10,"step":1}],"calculated":[{"name":"T1","label":"{{function}}","function":"5*{{Q1}}","temp":true},{"name":"T2","label":"{{function}}","function":"6*{{Q1}}","temp":true},{"name":"T3","label":"{{function}}","function":"4*{{Q1}}","temp":true},{"name":"A1","label":"{{Q1}} + {{Q1}} + {{Q1}} + {{Q1}} + {{Q1}} = {{T1}} cm"},{"name":"A2","label":"{{Q1}} + {{Q1}} + {{Q1}} + {{Q1}} + {{Q1}} = {{T2}} cm","incorrect":true},{"name":"A3","label":"{{Q1}} + {{Q1}} + {{Q1}} + {{Q1}} = {{T3}} cm","incorrect":true},{"name":"A4","label":"{{Q1}} + {{Q1}} + {{Q1}} + {{Q1}} + {{Q1}} + {{Q1}} = {{T2}} cm","incorrect":true}],"uniques":true},"algorithm":{"name":"trueFalse","template":"Multiple choice – standard","params":{"countCorrect":1,"countIncorrect":2,"showCheckIcon":false}}}</v>
      </c>
      <c r="D826" s="184" t="str">
        <f t="shared" si="2"/>
        <v>#REF!</v>
      </c>
    </row>
    <row r="827" ht="15.75" customHeight="1">
      <c r="A827" s="184" t="str">
        <f>Seeds!AB564</f>
        <v>M4-G-17a-I-2</v>
      </c>
      <c r="B827" s="184" t="str">
        <f t="shared" si="291"/>
        <v>#REF!</v>
      </c>
      <c r="C827" s="184" t="str">
        <f>Seeds!AA564</f>
        <v>{"id":"M4-G-17a-I-2","stimulus":"&lt;p&gt;Qual é o perímetro desse triângulo?&lt;/p&gt;&lt;div style=\"display:flex; justify-content:center;\"&gt;&lt;div class=\"lemo-fixed-to-responsive\" style=\"max-width: 250px;max-height: 250px;position: relative;width: 100%;display: inline-block;\"&gt;&lt;img src=\"https://blueberry-assets.oneclick.es/M4_G_17a_2.svg\" alt=\"\" tabindex=\"0\"&gt;&lt;/img&gt;&lt;div class=\"lemo-graphie-container\" style=\"position: absolute;top: 0;left: 0;width: 100%;height: 100%;\"&gt;&lt;div class=\"lemo-graphie\" style=\"position: relative; width: 100%; height: 100%;\"&gt;&lt;span class=\"lemo-graphie-label\" style=\"position: absolute; left: 65%; top: 45%; transform:rotate(70deg);\"&gt;{{T2}} cm&lt;/span&gt;&lt;span class=\"lemo-graphie-label\" style=\"position: absolute; left: 44%; top: 91%;\"&gt;{{T1}} cm&lt;/span&gt;&lt;/div&gt;&lt;/div&gt;&lt;/div&gt;&lt;/div&gt;","hint":"&lt;p&gt;O perímetro de um polígono é obtido somando-se as medidas de todos os seus lados.&lt;/p&gt;","feedback":"&lt;p&gt;O perímetro de um polígono é obtido somando-se as medidas de todos os seus lados.&lt;/p&gt;","seed":{"parameters":[{"name":"Q1","label":null,"list":[1,2,3,4,5]}],"calculated":[{"name":"T1","label":"{{function}}","function":"2*{{Q1}}","temp":true},{"name":"T2","label":"{{function}}","function":"3*{{Q1}}","temp":true},{"name":"T3","label":"{{function}}","function":"8*{{Q1}}","temp":true},{"name":"T4","label":"{{function}}","function":"5*{{Q1}}","temp":true},{"name":"T5","label":"{{function}}","function":"7*{{Q1}}","temp":true},{"name":"A1","label":"{{T1}} + {{T2}} + {{T2}} = {{T3}} cm"},{"name":"A2","label":"{{T1}} + {{T2}} + {{T2}} = {{T4}} cm","incorrect":true},{"name":"A3","label":"{{T1}} + {{T1}} + {{T2}} = {{T5}} cm","incorrect":true},{"name":"A4","label":"{{T1}} + {{T2}} + {{T2}} = {{T5}} cm","incorrect":true}],"uniques":true},"algorithm":{"name":"trueFalse","template":"Multiple choice – standard","params":{"countCorrect":1,"countIncorrect":2,"showCheckIcon":true}}}</v>
      </c>
      <c r="D827" s="184" t="str">
        <f t="shared" si="2"/>
        <v>#REF!</v>
      </c>
    </row>
    <row r="828" ht="15.75" customHeight="1">
      <c r="A828" s="184" t="str">
        <f>Seeds!AB565</f>
        <v>M4-G-17a-I-3</v>
      </c>
      <c r="B828" s="184" t="str">
        <f t="shared" si="291"/>
        <v>#REF!</v>
      </c>
      <c r="C828" s="184" t="str">
        <f>Seeds!AA565</f>
        <v>{"id":"M4-G-17a-I-3","stimulus":"&lt;p&gt;Qual é o perímetro desse quadrado?&lt;/p&gt;&lt;div style=\"display:flex; justify-content:center;\"&gt;&lt;div class=\"lemo-fixed-to-responsive\" style=\"max-width: 250px;max-height: 250px;position: relative;width: 100%;display: inline-block;\"&gt;&lt;img src=\"https://blueberry-assets.oneclick.es/M4_G_17a_3.svg\" alt=\"\" tabindex=\"0\"&gt;&lt;/img&gt;&lt;div class=\"lemo-graphie-container\" style=\"position: absolute;top: 0;left: 0;width: 100%;height: 100%;\"&gt;&lt;div class=\"lemo-graphie\" style=\"position: relative; width: 100%; height: 100%;\"&gt;&lt;span class=\"lemo-graphie-label\" style=\"position: absolute; left: 44%; top: 8%;\"&gt;{{Q1}} cm&lt;/span&gt;&lt;/div&gt;&lt;/div&gt;&lt;/div&gt;&lt;/div&gt;","hint":"&lt;p&gt;O perímetro de um polígono é obtido somando-se as medidas de todos os seus lados.&lt;/p&gt;","feedback":"&lt;p&gt;O perímetro de um polígono é obtido somando-se as medidas de todos os seus lados.&lt;/p&gt;","seed":{"parameters":[{"name":"Q1","label":null,"min":2,"max":8,"step":1}],"calculated":[{"name":"T1","label":"{{function}}","function":"4*{{Q1}}","temp":true},{"name":"T2","label":"{{function}}","function":"3*{{Q1}}","temp":true},{"name":"T3","label":"{{function}}","function":"5*{{Q1}}","temp":true},{"name":"A1","label":"{{Q1}} + {{Q1}} + {{Q1}} + {{Q1}} = {{T1}} cm"},{"name":"A2","label":"{{Q1}} + {{Q1}} + {{Q1}} = {{T2}} cm","incorrect":true},{"name":"A3","label":"{{Q1}} + {{Q1}} + {{Q1}} + {{Q1}} + {{Q1}} = {{T3}} cm","incorrect":true},{"name":"A4","label":"{{Q1}} + {{Q1}} + {{Q1}} + {{Q1}} = {{T2}} cm","incorrect":true}],"uniques":true},"algorithm":{"name":"trueFalse","template":"Multiple choice – standard","params":{"countCorrect":1,"countIncorrect":2,"showCheckIcon":true}}}</v>
      </c>
      <c r="D828" s="184" t="str">
        <f t="shared" si="2"/>
        <v>#REF!</v>
      </c>
    </row>
    <row r="829" ht="15.75" customHeight="1">
      <c r="A829" s="184" t="str">
        <f>Seeds!AB566</f>
        <v>M4-G-17a-E-1</v>
      </c>
      <c r="B829" s="184" t="str">
        <f t="shared" si="291"/>
        <v>#REF!</v>
      </c>
      <c r="C829" s="184" t="str">
        <f>Seeds!AA566</f>
        <v>{"id":"M4-G-17a-E-1","seed":{"parameters":[{"name":"Q1","label":null,"min":2,"max":12,"step":1}],"uniques":true},"scaffolding":[{"id":"step-0","stimulus":"&lt;p&gt;Calcule o perímetro do losango.&lt;/p&gt;&lt;div style=\"display:flex; justify-content:center;\";&gt;&lt;div class=\"lemo-fixed-to-responsive\" style=\"max-width: 300px;max-height: 300px;position: relative;width: 100%;display: inline-block;\"&gt;&lt;img src=\"https://blueberry-assets.oneclick.es/M4_G_17a_4.svg\" alt=\"\" tabindex=\"0\"&gt;&lt;/img&gt;&lt;div class=\"lemo-graphie-container\" style=\"position: absolute;top: 0;left: 0;width: 100%;height: 100%;\"&gt;&lt;div class=\"lemo-graphie\" style=\"position: relative; width: 100%; height: 100%;\"&gt;&lt;span class=\"lemo-graphie-label\" style=\"position: absolute; left: 67%; top: 10%; transform:rotate(30deg);\"&gt;{{Q1}} cm&lt;/span&gt;&lt;/div&gt;&lt;/div&gt;&lt;/div&gt;&lt;/div&gt;","template":"&lt;p&gt;O perímetro mede {{response}} cm.&lt;/p&gt;","seed":{"parameters":[],"calculated":[{"name":"0-A1","label":"{{function}}","function":"4*{{Q1}}"}]},"algorithm":{"name":"calculateOperation","params":{"method":"equivLiteral","keyboard":"NUMERICAL"}}},{"id":"step-1","stimulus":"&lt;p&gt;Qual o comprimento de um lado do losango?&lt;/p&gt;","template":"&lt;p&gt;Cada lado mede {{response}} cm.&lt;/p&gt;","seed":{"parameters":[],"calculated":[{"name":"1-A1","label":"{{function}}","function":"{{Q1}}"}]},"algorithm":{"name":"calculateOperation","params":{"method":"equivLiteral","keyboard":"NUMERICAL"}}},{"id":"step-2","stimulus":"&lt;p&gt;O que precisa ser calculado?&lt;/p&gt;","seed":{"calculated":[{"name":"2-A1","label":"&lt;p&gt;O perímetro do losango.&lt;/p&gt;"},{"name":"2-A2","label":"&lt;p&gt;A área do losango.&lt;/p&gt;","incorrect":true},{"name":"2-A3","label":"&lt;p&gt;O lado maior do losango.&lt;/p&gt;","incorrect":true}]},"algorithm":{"name":"trueFalse","template":"Multiple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losango.&lt;/p&gt;","template":"&lt;p style=\"text-align: center\"&gt;Perímetro = {{Q1}} + {{Q1}} + {{Q1}} + {{Q1}} = {{response}} cm&lt;/p&gt;","seed":{"calculated":[{"name":"4-A1","label":"{{function}}","function":"4*{{Q1}}"}]},"algorithm":{"name":"calculateOperation","params":{"method":"equivLiteral","keyboard":"NUMERICAL"}}}]}</v>
      </c>
      <c r="D829" s="184" t="str">
        <f t="shared" si="2"/>
        <v>#REF!</v>
      </c>
    </row>
    <row r="830" ht="15.75" customHeight="1">
      <c r="A830" s="184" t="str">
        <f>Seeds!AB567</f>
        <v>M4-G-17a-E-2</v>
      </c>
      <c r="B830" s="184" t="str">
        <f t="shared" si="291"/>
        <v>#REF!</v>
      </c>
      <c r="C830" s="184" t="str">
        <f>Seeds!AA567</f>
        <v>{"id":"M4-G-17a-E-2","seed":{"parameters":[{"name":"Q1","label":null,"list":[2,3,4,5,6]},{"name":"Q2","label":null,"list":[0,1,2]}],"uniques":true},"scaffolding":[{"id":"step-0","stimulus":"&lt;p&gt;Calcule o perímetro do retângulo.&lt;/p&gt;&lt;div style=\"display:flex; justify-content:center;\";&gt;&lt;div class=\"lemo-fixed-to-responsive\" style=\"max-width: 300px;max-height: 300px;position: relative;width: 100%;display: inline-block;\"&gt;&lt;img src=\"https://blueberry-assets.oneclick.es/M3_G_11a_4.svg\" alt=\"\" tabindex=\"0\"&gt;&lt;/img&gt;&lt;div class=\"lemo-graphie-container\" style=\"position: absolute;top: 0;left: 0;width: 100%;height: 100%;\"&gt;&lt;div class=\"lemo-graphie\" style=\"position: relative; width: 100%; height: 100%;\"&gt;&lt;span class=\"lemo-graphie-label\" style=\"position: absolute; left: -2%; top: 42%; transform:rotate(-90deg);\"&gt;{{Q1}} cm&lt;/span&gt;&lt;span class=\"lemo-graphie-label\" style=\"position: absolute; left: 45%; top: 6%;\"&gt;{{T1}} cm&lt;/span&gt;&lt;/div&gt;&lt;/div&gt;&lt;/div&gt;&lt;/div&gt;","template":"&lt;p&gt;O perímetro mede {{response}} cm.&lt;/p&gt;","seed":{"parameters":[],"calculated":[{"name":"T1","label":"{{function}}","function":"{{Q1}}*2-1+{{Q2}}","temp":true},{"name":"0-A1","label":"{{function}}","function":"{{T1}}*2+{{Q1}}*2"}]},"algorithm":{"name":"calculateOperation","params":{"method":"equivLiteral","keyboard":"NUMERICAL"}}},{"id":"step-1","stimulus":"&lt;p&gt;Qual é a medida da base e da altura desse retângulo?&lt;/p&gt;","template":"&lt;p&gt;Base = {{response}} cm&lt;/p&gt;&lt;p&gt;Altura = {{response}} cm&lt;/p&gt;","seed":{"parameters":[],"calculated":[{"name":"T1","label":"{{function}}","function":"{{Q1}}*2-1+{{Q2}}","temp":true},{"name":"1-A1","label":"{{function}}","function":"{{T1}}"},{"name":"1-A2","label":"{{function}}","function":"{{Q1}}"}]},"algorithm":{"name":"calculateOperation","params":{"method":"equivLiteral","keyboard":"NUMERICAL"}}},{"id":"step-2","stimulus":"&lt;p&gt;O que precisa ser calculado?&lt;/p&gt;","seed":{"calculated":[{"name":"2-A1","label":"&lt;p&gt;O perímetro do retângulo.&lt;/p&gt;"},{"name":"2-A2","label":"&lt;p&gt;A área do retângulo.&lt;/p&gt;","incorrect":true},{"name":"2-A3","label":"&lt;p&gt;O lado maior do retângulo.&lt;/p&gt;","incorrect":true}]},"algorithm":{"name":"trueFalse","template":"Multiple choice – standard"}},{"id":"step-3","stimulus":"&lt;p&gt;Como se calcula o perímetro de um polígono?&lt;/p&gt;","seed":{"calculated":[{"name":"3-A1","label":"&lt;p&gt;Somando o comprimento de todos os seus lados.&lt;/p&gt;"},{"name":"3-A2","label":"&lt;p&gt;Multiplicando o comprimento de todos os seus lados.&lt;/p&gt;","incorrect":true},{"name":"3-A3","label":"&lt;p&gt;Dividindo o comprimento de todos os seus lados.&lt;/p&gt;","incorrect":true}]},"algorithm":{"name":"trueFalse","template":"Multiple choice – standard"}},{"id":"step-4","stimulus":"&lt;p&gt;Portanto, some os lados do retângulo.&lt;/p&gt;","template":"&lt;p style=\"text-align: center\"&gt;Perímetro = {{T1}} + {{Q1}} + {{T1}} + {{Q1}} = {{response}} cm&lt;/p&gt;","seed":{"calculated":[{"name":"T1","label":"{{function}}","function":"{{Q1}}*2-1+{{Q2}}","temp":true},{"name":"4-A1","label":"{{function}}","function":"{{T1}}*2+{{Q1}}*2"}]},"algorithm":{"name":"calculateOperation","params":{"method":"equivLiteral","keyboard":"NUMERICAL"}}}]}</v>
      </c>
      <c r="D830" s="184" t="str">
        <f t="shared" si="2"/>
        <v>#REF!</v>
      </c>
    </row>
    <row r="831" ht="15.75" customHeight="1">
      <c r="A831" s="184" t="str">
        <f>Seeds!AB568</f>
        <v>M4-G-17a-E-3</v>
      </c>
      <c r="B831" s="184" t="str">
        <f t="shared" si="291"/>
        <v>#REF!</v>
      </c>
      <c r="C831" s="184" t="str">
        <f>Seeds!AA568</f>
        <v>{"id":"M4-G-17a-E-3","seed":{"parameters":[{"name":"Q1","label":null,"list":[2,3,4,5,6,7,8]}],"uniques":true},"scaffolding":[{"id":"step-0","stimulus":"&lt;p&gt;Calcule o perímetro do trapézio.&lt;/p&gt;&lt;div style=\"display:flex; justify-content:center;\";&gt;&lt;div class=\"lemo-fixed-to-responsive\" style=\"max-width: 300px;max-height: 300px;position: relative;width: 100%;display: inline-block;\"&gt;&lt;img src=\"https://blueberry-assets.oneclick.es/M4_G_17a_6.svg\" alt=\"\" tabindex=\"0\"&gt;&lt;/img&gt;&lt;div class=\"lemo-graphie-container\" style=\"position: absolute;top: 0;left: 0;width: 100%;height: 100%;\"&gt;&lt;div class=\"lemo-graphie\" style=\"position: relative; width: 100%; height: 100%;\"&gt;&lt;span class=\"lemo-graphie-label\" style=\"position: absolute; left: -3%; top: 42%; transform:rotate(-90deg);\"&gt;{{T1}} cm&lt;/span&gt;&lt;span class=\"lemo-graphie-label\" style=\"position: absolute; left: 20%; top: 14%;\"&gt;{{T1}} cm&lt;/span&gt;&lt;span class=\"lemo-graphie-label\" style=\"position: absolute; left: 64%; top: 40%; transform:rotate(45deg);\"&gt;{{T3}} cm&lt;/span&gt;&lt;span class=\"lemo-graphie-label\" style=\"position: absolute; left: 35%; top: 73%;\"&gt;{{T2}} cm&lt;/span&gt;&lt;/div&gt;&lt;/div&gt;&lt;/div&gt;&lt;/div&gt;","template":"&lt;p&gt;O perímetro mede {{response}} cm.&lt;/p&gt;","seed":{"parameters":[],"calculated":[{"name":"T1","label":"{{function}}","function":"2*{{Q1}}","temp":true},{"name":"T2","label":"{{function}}","function":"3*{{Q1}}","temp":true},{"name":"T3","label":"{{function}}","function":"math.round({{Q1}}*2.23)","temp":true},{"name":"0-A1","label":"{{function}}","function":"{{Q1}}*7+{{T3}}"}]},"algorithm":{"name":"calculateOperation","params":{"method":"equivLiteral","keyboard":"NUMERICAL"}}},{"id":"step-1","stimulus":"&lt;p&gt;O que precisa ser calculado?&lt;/p&gt;","seed":{"calculated":[{"name":"1-A1","label":"&lt;p&gt;O perímetro do trapézio.&lt;/p&gt;"},{"name":"1-A2","label":"&lt;p&gt;A área do trapézio.&lt;/p&gt;","incorrect":true},{"name":"1-A3","label":"&lt;p&gt;O lado maior do trapézio.&lt;/p&gt;","incorrect":true}]},"algorithm":{"name":"trueFalse","template":"Multiple choice – standard"}},{"id":"step-2","stimulus":"&lt;p&gt;Como se calcula o perímetro de um polígono?&lt;/p&gt;","seed":{"calculated":[{"name":"2-A1","label":"&lt;p&gt;Somando o comprimento de todos os seus lados.&lt;/p&gt;"},{"name":"2-A2","label":"&lt;p&gt;Multiplicando o comprimento de todos os seus lados.&lt;/p&gt;","incorrect":true},{"name":"2-A3","label":"&lt;p&gt;Dividindo o comprimento de todos os seus lados.&lt;/p&gt;","incorrect":true}]},"algorithm":{"name":"trueFalse","template":"Multiple choice – standard"}},{"id":"step-3","stimulus":"&lt;p&gt;Portanto, some os lados do trapézio.&lt;/p&gt;","template":"&lt;p style=\"text-align: center\"&gt;Perímetro = {{T1}} + {{T1}} + {{T2}} + {{T3}} = {{response}} cm&lt;/p&gt;","seed":{"calculated":[{"name":"T1","label":"{{function}}","function":"2*{{Q1}}","temp":true},{"name":"T2","label":"{{function}}","function":"3*{{Q1}}","temp":true},{"name":"T3","label":"{{function}}","function":"math.round({{Q1}}*2.23)","temp":true},{"name":"3-A1","label":"{{function}}","function":"{{Q1}}*7+{{T3}}"}]},"algorithm":{"name":"calculateOperation","params":{"method":"equivLiteral","keyboard":"NUMERICAL"}}}]}</v>
      </c>
      <c r="D831" s="184" t="str">
        <f t="shared" si="2"/>
        <v>#REF!</v>
      </c>
    </row>
    <row r="832" ht="15.75" customHeight="1">
      <c r="A832" s="184" t="str">
        <f>Seeds!AB569</f>
        <v>M4-G-10a-I-1</v>
      </c>
      <c r="B832" s="184" t="str">
        <f t="shared" si="291"/>
        <v>#REF!</v>
      </c>
      <c r="C832" s="184" t="str">
        <f>Seeds!AA569</f>
        <v>{"id":"M4-G-10a-I-1","stimulus":"&lt;p&gt;Selecione a área do seguinte quadrado.&lt;/p&gt;&lt;div style=\"display:flex; justify-content:center;\"&gt;&lt;img src=\"https://blueberry-assets.oneclick.es/M4_G_10a_1.svg\" width=\"300\"&gt;&lt;/img&gt;&lt;/div&gt;","hint":"&lt;p&gt;Para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quadradas&lt;/p&gt;","seed":{"parameters":[{"name":"Q1","label":null,"min":5,"max":16,"step":1},{"name":"Q2","label":null,"min":5,"max":16,"step":1}],"calculated":[{"name":"A1","label":"4 unidades quadradas"},{"name":"A2","label":"{{Q1}} unidades quadradas","incorrect":true},{"name":"A3","label":"{{Q2}} unidades quadradas","incorrect":true}],"uniques":true},"algorithm":{"name":"trueFalse","template":"Multiple choice – standard","params":{"countCorrect":1,"countIncorrect":2,"showCheckIcon":false,
            "columns": 3
        }
    }
}</v>
      </c>
      <c r="D832" s="184" t="str">
        <f t="shared" si="2"/>
        <v>#REF!</v>
      </c>
    </row>
    <row r="833" ht="15.75" customHeight="1">
      <c r="A833" s="184" t="str">
        <f>Seeds!AB570</f>
        <v>M4-G-10a-I-2</v>
      </c>
      <c r="B833" s="184" t="str">
        <f t="shared" si="291"/>
        <v>#REF!</v>
      </c>
      <c r="C833" s="184" t="str">
        <f>Seeds!AA570</f>
        <v>{"id":"M4-G-10a-I-2","stimulus":"&lt;p&gt;Selecione a área do seguinte quadrado.&lt;/p&gt;&lt;div style=\"display:flex; justify-content:center;\"&gt;&lt;img src=\"https://blueberry-assets.oneclick.es/M4_G_10a_2.svg\" width=\"300\"&gt;&lt;/img&gt;&lt;/div&gt;","hint":"&lt;p&gt;Para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quadradas&lt;/p&gt;","seed":{"parameters":[{"name":"Q1","label":null,"list":[4,5,6,7,8,10,11,12,13,14,15,16]},{"name":"Q2","label":null,"list":[4,5,6,7,8,10,11,12,13,14,15,16]}],"calculated":[{"name":"A1","label":"9 unidades quadradas"},{"name":"A2","label":"{{Q1}} unidades quadradas","incorrect":true},{"name":"A3","label":"{{Q2}} unidades quadradas","incorrect":true}],"uniques":true},"algorithm":{"name":"trueFalse","template":"Multiple choice – standard","params":{"countCorrect":1,"countIncorrect":2,"showCheckIcon":false,
            "columns": 3
        }
    }
}</v>
      </c>
      <c r="D833" s="184" t="str">
        <f t="shared" si="2"/>
        <v>#REF!</v>
      </c>
    </row>
    <row r="834" ht="15.75" customHeight="1">
      <c r="A834" s="184" t="str">
        <f>Seeds!AB571</f>
        <v>M4-G-10a-I-3</v>
      </c>
      <c r="B834" s="184" t="str">
        <f t="shared" si="291"/>
        <v>#REF!</v>
      </c>
      <c r="C834" s="184" t="str">
        <f>Seeds!AA571</f>
        <v>{"id":"M4-G-10a-I-3","stimulus":"&lt;p&gt;Selecione a área do seguinte quadrado.&lt;/p&gt;&lt;div style=\"display:flex; justify-content:center;\"&gt;&lt;img src=\"https://blueberry-assets.oneclick.es/M4_G_10a_3.svg\" width=\"300\"&gt;&lt;/img&gt;&lt;/div&gt;","hint":"&lt;p&gt;Para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quadradas&lt;/p&gt;","seed":{"parameters":[{"name":"Q1","label":null,"min":4,"max":15,"step":1},{"name":"Q2","label":null,"min":4,"max":15,"step":1}],"calculated":[{"name":"A1","label":"16 unidades quadradas"},{"name":"A2","label":"{{Q1}} unidades quadradas","incorrect":true},{"name":"A3","label":"{{Q2}} unidades quadradas","incorrect":true}],"uniques":true},"algorithm":{"name":"trueFalse","template":"Multiple choice – standard","params":{"countCorrect":1,"countIncorrect":2,"showCheckIcon":false,
            "columns": 3
        }
    }
}</v>
      </c>
      <c r="D834" s="184" t="str">
        <f t="shared" si="2"/>
        <v>#REF!</v>
      </c>
    </row>
    <row r="835" ht="15.75" customHeight="1">
      <c r="A835" s="184" t="str">
        <f>Seeds!AB572</f>
        <v>M4-G-10a-E-1</v>
      </c>
      <c r="B835" s="184" t="str">
        <f t="shared" si="291"/>
        <v>#REF!</v>
      </c>
      <c r="C835" s="184" t="str">
        <f>Seeds!AA572</f>
        <v>{"id":"M4-G-10a-E-1","stimulus":"&lt;p&gt;Calcule a área do seguinte quadrado.&lt;/p&gt;&lt;div style=\"display:flex; justify-content:center;\"&gt;&lt;img src=\"https://blueberry-assets.oneclick.es/M4_G_10a_1.svg\"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2 × 2 = 4 unidades quadradas&lt;/p&gt;","seed":{"parameters":[],"calculated":[{"name":"A1","label":"{{function}}","function":"4"}],"uniques":true},"algorithm":{"name":"calculateOperation","params":{"method":"equivLiteral","keyboard":"NUMERICAL"}}}</v>
      </c>
      <c r="D835" s="184" t="str">
        <f t="shared" si="2"/>
        <v>#REF!</v>
      </c>
    </row>
    <row r="836" ht="15.75" customHeight="1">
      <c r="A836" s="184" t="str">
        <f>Seeds!AB573</f>
        <v>M4-G-10a-E-2</v>
      </c>
      <c r="B836" s="184" t="str">
        <f t="shared" si="291"/>
        <v>#REF!</v>
      </c>
      <c r="C836" s="184" t="str">
        <f>Seeds!AA573</f>
        <v>{"id":"M4-G-10a-E-2","stimulus":"&lt;p&gt;Calcule a área do seguinte quadrado.&lt;/p&gt;&lt;div style=\"display:flex; justify-content:center;\"&gt;&lt;img src=\"https://blueberry-assets.oneclick.es/M4_G_10a_2.svg\"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3 × 3 = 9 unidades quadradas&lt;/p&gt;","seed":{"parameters":[],"calculated":[{"name":"A1","label":"{{function}}","function":"9"}],"uniques":true},"algorithm":{"name":"calculateOperation","params":{"method":"equivLiteral","keyboard":"NUMERICAL"}}}</v>
      </c>
      <c r="D836" s="184" t="str">
        <f t="shared" si="2"/>
        <v>#REF!</v>
      </c>
    </row>
    <row r="837" ht="15.75" customHeight="1">
      <c r="A837" s="184" t="str">
        <f>Seeds!AB574</f>
        <v>M4-G-10a-E-3</v>
      </c>
      <c r="B837" s="184" t="str">
        <f t="shared" si="291"/>
        <v>#REF!</v>
      </c>
      <c r="C837" s="184" t="str">
        <f>Seeds!AA574</f>
        <v>{"id":"M4-G-10a-E-3","stimulus":"&lt;p&gt;Calcule a área do seguinte quadrado.&lt;/p&gt;&lt;div style=\"display:flex; justify-content:center;\"&gt;&lt;img src=\"https://blueberry-assets.oneclick.es/M4_G_10a_3.svg\" width=\"300\"&gt;&lt;/img&gt;&lt;/div&gt;","template":"&lt;p&gt;A área mede {{response}} unidades quadradas.&lt;/p&gt;","hint":"&lt;p&gt;Para calcular a área do quadrado, tome o quadrado menor como unidade de medida.&lt;/p&gt;","feedback":"&lt;p&gt;Para calcular a área do quadrado, tome o quadrado menor como unidade de medida.&lt;/p&gt;&lt;p style=\"text-align: center\"&gt;Área do quadrado = lado × lado = 4 × 4 = 16 unidades quadradas&lt;/p&gt;","seed":{"parameters":[],"calculated":[{"name":"A1","label":"{{function}}","function":"16"}],"uniques":true},"algorithm":{"name":"calculateOperation","params":{"method":"equivLiteral","keyboard":"NUMERICAL"}}}</v>
      </c>
      <c r="D837" s="184" t="str">
        <f t="shared" si="2"/>
        <v>#REF!</v>
      </c>
    </row>
    <row r="838" ht="15.75" customHeight="1">
      <c r="A838" s="184" t="str">
        <f>Seeds!AB575</f>
        <v>M4-G-10b-I-1</v>
      </c>
      <c r="B838" s="184" t="str">
        <f t="shared" si="291"/>
        <v>#REF!</v>
      </c>
      <c r="C838" s="184" t="str">
        <f>Seeds!AA575</f>
        <v>{"id":"M4-G-10b-I-1","stimulus":"&lt;p&gt;Selecione a área deste retângulo.&lt;/p&gt;&lt;div style=\"display:flex; justify-content:center;\"&gt;&lt;img src=\"https://blueberry-assets.oneclick.es/M4_G_10b_1.svg\" width=\"300\"&gt;&lt;/img&gt;&lt;/div&gt;","hint":"&lt;p&gt;A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quadradas&lt;/p&gt;","seed":{"parameters":[{"name":"Q1","label":null,"list":[8,9,10,11,13,14,15,16,17,18,19,20]},{"name":"Q2","label":null,"list":[8,9,10,11,13,14,15,16,17,18,19,20]}],"calculated":[{"name":"A1","label":"12 unidades quadradas"},{"name":"A2","label":"{{Q1}} unidades quadradas","incorrect":true},{"name":"A3","label":"{{Q2}} unidades quadradas","incorrect":true}],"uniques":true},"algorithm":{"name":"trueFalse","template":"Multiple choice – standard","params":{"countCorrect":1,"countIncorrect":2,"showCheckIcon":false,
            "columns": 3
        }
    }
}</v>
      </c>
      <c r="D838" s="184" t="str">
        <f t="shared" si="2"/>
        <v>#REF!</v>
      </c>
    </row>
    <row r="839" ht="15.75" customHeight="1">
      <c r="A839" s="184" t="str">
        <f>Seeds!AB576</f>
        <v>M4-G-10b-I-2</v>
      </c>
      <c r="B839" s="184" t="str">
        <f t="shared" si="291"/>
        <v>#REF!</v>
      </c>
      <c r="C839" s="184" t="str">
        <f>Seeds!AA576</f>
        <v>{"id":"M4-G-10b-I-2","stimulus":"&lt;p&gt;Selecione a área deste retângulo.&lt;/p&gt;&lt;div style=\"display:flex; justify-content:center;\"&gt;&lt;img src=\"https://blueberry-assets.oneclick.es/M4_G_10b_2.svg\" width=\"300\"&gt;&lt;/img&gt;&lt;/div&gt;","hint":"&lt;p&gt;A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quadradas&lt;/p&gt;","seed":{"parameters":[{"name":"Q1","label":null,"list":[8,9,11,12,13,14,15,16,17,18,19,20]},{"name":"Q2","label":null,"list":[8,9,11,12,13,14,15,16,17,18,19,20]}],"calculated":[{"name":"A1","label":"10 unidades quadradas"},{"name":"A2","label":"{{Q1}} unidades quadradas","incorrect":true},{"name":"A3","label":"{{Q2}} unidades quadradas","incorrect":true}],"uniques":true},"algorithm":{"name":"trueFalse","template":"Multiple choice – standard","params":{"countCorrect":1,"countIncorrect":2,"showCheckIcon":false,
            "columns": 3
        }
    }
}</v>
      </c>
      <c r="D839" s="184" t="str">
        <f t="shared" si="2"/>
        <v>#REF!</v>
      </c>
    </row>
    <row r="840" ht="15.75" customHeight="1">
      <c r="A840" s="184" t="str">
        <f>Seeds!AB577</f>
        <v>M4-G-10b-I-3</v>
      </c>
      <c r="B840" s="184" t="str">
        <f t="shared" si="291"/>
        <v>#REF!</v>
      </c>
      <c r="C840" s="184" t="str">
        <f>Seeds!AA577</f>
        <v>{"id":"M4-G-10b-I-3","stimulus":"&lt;p&gt;Selecione a área do seguinte retângulo.&lt;/p&gt;&lt;div style=\"display:flex; justify-content:center;\"&gt;&lt;img src=\"https://blueberry-assets.oneclick.es/M4_G_10b_3.svg\" width=\"300\"&gt;&lt;/img&gt;&lt;/div&gt;","hint":"&lt;p&gt;A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quadradas&lt;/p&gt;","seed":{"parameters":[{"name":"Q1","label":null,"list":[8,9,10,11,12,13,14,15,16,17,19,20]},{"name":"Q2","label":null,"list":[8,9,10,11,12,13,14,15,16,17,19,20]}],"calculated":[{"name":"A1","label":"18 unidades quadradas"},{"name":"A2","label":"{{Q1}} unidades quadradas","incorrect":true},{"name":"A3","label":"{{Q2}} unidades quadradas","incorrect":true}],"uniques":true},"algorithm":{"name":"trueFalse","template":"Multiple choice – standard","params":{"countCorrect":1,"countIncorrect":2,"showCheckIcon":false,
            "columns": 3
        }
    }
}</v>
      </c>
      <c r="D840" s="184" t="str">
        <f t="shared" si="2"/>
        <v>#REF!</v>
      </c>
    </row>
    <row r="841" ht="15.75" customHeight="1">
      <c r="A841" s="184" t="str">
        <f>Seeds!AB578</f>
        <v>M4-G-10b-E-1</v>
      </c>
      <c r="B841" s="184" t="str">
        <f t="shared" si="291"/>
        <v>#REF!</v>
      </c>
      <c r="C841" s="184" t="str">
        <f>Seeds!AA578</f>
        <v>{"id":"M4-G-10b-E-1","stimulus":"&lt;p&gt;Qual é a área desse retângulo? Calcule.&lt;/p&gt;&lt;div style=\"display:flex; justify-content:center;\"&gt;&lt;img src=\"https://blueberry-assets.oneclick.es/M4_G_10b_1.svg\"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4 × 3 = 12 unidades quadradas&lt;/p&gt;","seed":{"parameters":[],"calculated":[{"name":"A1","label":"{{function}}","function":"12"}],"uniques":true},"algorithm":{"name":"calculateOperation","params":{"method":"equivLiteral","keyboard":"NUMERICAL"}}}</v>
      </c>
      <c r="D841" s="184" t="str">
        <f t="shared" si="2"/>
        <v>#REF!</v>
      </c>
    </row>
    <row r="842" ht="15.75" customHeight="1">
      <c r="A842" s="184" t="str">
        <f>Seeds!AB579</f>
        <v>M4-G-10b-E-2</v>
      </c>
      <c r="B842" s="184" t="str">
        <f t="shared" si="291"/>
        <v>#REF!</v>
      </c>
      <c r="C842" s="184" t="str">
        <f>Seeds!AA579</f>
        <v>{"id":"M4-G-10b-E-2","stimulus":"&lt;p&gt;Qual é a área desse retângulo? Calcule.&lt;/p&gt;&lt;div style=\"display:flex; justify-content:center;\"&gt;&lt;img src=\"https://blueberry-assets.oneclick.es/M4_G_10b_2.svg\"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5 × 2 = 10 unidades quadradas&lt;/p&gt;","seed":{"parameters":[],"calculated":[{"name":"A1","label":"{{function}}","function":"10"}],"uniques":true},"algorithm":{"name":"calculateOperation","params":{"method":"equivLiteral","keyboard":"NUMERICAL"}}}</v>
      </c>
      <c r="D842" s="184" t="str">
        <f t="shared" si="2"/>
        <v>#REF!</v>
      </c>
    </row>
    <row r="843" ht="15.75" customHeight="1">
      <c r="A843" s="184" t="str">
        <f>Seeds!AB580</f>
        <v>M4-G-10b-E-3</v>
      </c>
      <c r="B843" s="184" t="str">
        <f t="shared" si="291"/>
        <v>#REF!</v>
      </c>
      <c r="C843" s="184" t="str">
        <f>Seeds!AA580</f>
        <v>{"id":"M4-G-10b-E-3","stimulus":"&lt;p&gt;Qual é a área desse retângulo? Calcule.&lt;/p&gt;&lt;div style=\"display:flex; justify-content:center;\"&gt;&lt;img src=\"https://blueberry-assets.oneclick.es/M4_G_10b_3.svg\" width=\"300\"&gt;&lt;/img&gt;&lt;/div&gt;","template":"&lt;p&gt;A área mede {{response}} unidades quadradas.&lt;/p&gt;","hint":"&lt;p&gt;A área de um retângulo é calculada multiplicando-se a base pela altura.&lt;/p&gt;","feedback":"&lt;p&gt;A área de um retângulo é calculada multiplicando-se a base pela altura.&lt;/p&gt;&lt;p style=\"text-align: center\"&gt;Área do retângulo = base × altura = 6 × 3 = 18 unidades quadradas&lt;/p&gt;","seed":{"parameters":[],"calculated":[{"name":"A1","label":"{{function}}","function":"18"}],"uniques":true},"algorithm":{"name":"calculateOperation","params":{"method":"equivLiteral","keyboard":"NUMERICAL"}}}</v>
      </c>
      <c r="D843" s="184" t="str">
        <f t="shared" si="2"/>
        <v>#REF!</v>
      </c>
    </row>
    <row r="844" ht="15.75" customHeight="1">
      <c r="A844" s="184" t="str">
        <f>Seeds!AB581</f>
        <v>M4-G-10c-I-1</v>
      </c>
      <c r="B844" s="184" t="str">
        <f t="shared" si="291"/>
        <v>#REF!</v>
      </c>
      <c r="C844" s="184" t="str">
        <f>Seeds!AA581</f>
        <v>{
    "id": "M4-G-10c-I-1",
    "stimulus": "&lt;p&gt;Selecione a área do seguinte triângulo.&lt;/p&gt;&lt;div style=\"display:flex; justify-content:center;\"&gt;&lt;img src=\"https://blueberry-assets.oneclick.es/M4_G_10c_1.svg\"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
    "seed": {
        "parameters": [
            {
                "name": "Q1",
                "label": null,
                "list": [
                    3,
                    5,
                    6,
                    7,
                    8,
                    9,
                    10
                ]
            },
            {
                "name": "Q2",
                "label": null,
                "list": [
                    3,
                    5,
                    6,
                    7,
                    8,
                    9,
                    10
                ]
            }
        ],
        "calculated": [
            {
                "name": "A1",
                "label": "4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44" s="184" t="str">
        <f t="shared" si="2"/>
        <v>#REF!</v>
      </c>
    </row>
    <row r="845" ht="15.75" customHeight="1">
      <c r="A845" s="184" t="str">
        <f>Seeds!AB582</f>
        <v>M4-G-10c-I-2</v>
      </c>
      <c r="B845" s="184" t="str">
        <f t="shared" si="291"/>
        <v>#REF!</v>
      </c>
      <c r="C845" s="184" t="str">
        <f>Seeds!AA582</f>
        <v>{
    "id": "M4-G-10c-I-2",
    "stimulus": "&lt;p&gt;Selecione a área do seguinte triângulo.&lt;/p&gt;&lt;div style=\"display:flex; justify-content:center;\"&gt;&lt;img src=\"https://blueberry-assets.oneclick.es/M4_G_10c_2.svg\"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
    "seed": {
        "parameters": [
            {
                "name": "Q1",
                "label": null,
                "list": [
                    3,
                    4,
                    6,
                    7,
                    8,
                    9,
                    10
                ]
            },
            {
                "name": "Q2",
                "label": null,
                "list": [
                    3,
                    4,
                    6,
                    7,
                    8,
                    9,
                    10
                ]
            }
        ],
        "calculated": [
            {
                "name": "A1",
                "label": "5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45" s="184" t="str">
        <f t="shared" si="2"/>
        <v>#REF!</v>
      </c>
    </row>
    <row r="846" ht="15.75" customHeight="1">
      <c r="A846" s="184" t="str">
        <f>Seeds!AB583</f>
        <v>M4-G-10c-I-3</v>
      </c>
      <c r="B846" s="184" t="str">
        <f t="shared" si="291"/>
        <v>#REF!</v>
      </c>
      <c r="C846" s="184" t="str">
        <f>Seeds!AA583</f>
        <v>{
    "id": "M4-G-10c-I-3",
    "stimulus": "&lt;p&gt;Selecione a área do seguinte triângulo.&lt;/p&gt;&lt;div style=\"display:flex; justify-content:center;\"&gt;&lt;img src=\"https://blueberry-assets.oneclick.es/M4_G_10c_3.svg\" width=\"300\"&gt;&lt;/img&gt;&lt;/div&gt;",
    "hint": "&lt;p&gt;A área de um triângulo é calculada multiplicando-se a base pela altura e dividindo o resultado por 2.&lt;/p&gt;",
    "feedback": "&lt;p&gt;A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
    "seed": {
        "parameters": [
            {
                "name": "Q1",
                "label": null,
                "list": [
                    10,
                    11,
                    13,
                    14,
                    15,
                    16,
                    17,
                    19,
                    20
                ]
            },
            {
                "name": "Q2",
                "label": null,
                "list": [
                    10,
                    11,
                    13,
                    14,
                    15,
                    16,
                    17,
                    19,
                    20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46" s="184" t="str">
        <f t="shared" si="2"/>
        <v>#REF!</v>
      </c>
    </row>
    <row r="847" ht="15.75" customHeight="1">
      <c r="A847" s="184" t="str">
        <f>Seeds!AB584</f>
        <v>M4-G-10c-E-1</v>
      </c>
      <c r="B847" s="184" t="str">
        <f t="shared" si="291"/>
        <v>#REF!</v>
      </c>
      <c r="C847" s="184" t="str">
        <f>Seeds!AA584</f>
        <v>{"id":"M4-G-10c-E-1","stimulus":"&lt;p&gt;Calcule a área desse triângulo.&lt;/p&gt;&lt;div style=\"display:flex; justify-content:center;\"&gt;&lt;img src=\"https://blueberry-assets.oneclick.es/M4_G_10c_1.svg\"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data-original-math=\"\\(\\frac{\\text{4} \\ \\times \\ \\text{2}}{2}\\)\" draggable=\"true\"&gt;\\(\\frac{\\text{4} \\ \\times \\ \\text{2}}{2}\\)&lt;/span&gt; = 4 unidades quadradas&lt;/p&gt;","seed":{"parameters":[],"calculated":[{"name":"A1","label":"{{function}}","function":"4"}],"uniques":true},"algorithm":{"name":"calculateOperation","params":{"method":"equivLiteral","keyboard":"NUMERICAL"}}}</v>
      </c>
      <c r="D847" s="184" t="str">
        <f t="shared" si="2"/>
        <v>#REF!</v>
      </c>
    </row>
    <row r="848" ht="15.75" customHeight="1">
      <c r="A848" s="184" t="str">
        <f>Seeds!AB585</f>
        <v>M4-G-10c-E-2</v>
      </c>
      <c r="B848" s="184" t="str">
        <f t="shared" si="291"/>
        <v>#REF!</v>
      </c>
      <c r="C848" s="184" t="str">
        <f>Seeds!AA585</f>
        <v>{"id":"M4-G-10c-E-2","stimulus":"&lt;p&gt;Calcule a área desse triângulo.&lt;/p&gt;&lt;div style=\"display:flex; justify-content:center;\"&gt;&lt;img src=\"https://blueberry-assets.oneclick.es/M4_G_10c_2.svg\"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data-original-math=\"\\(\\frac{\\text{5} \\ \\times \\ \\text{2}}{2}\\)\" draggable=\"true\"&gt;\\(\\frac{\\text{5} \\ \\times \\ \\text{2}}{2}\\)&lt;/span&gt; = 5 unidades quadradas&lt;/p&gt;","seed":{"parameters":[],"calculated":[{"name":"A1","label":"{{function}}","function":"5"}],"uniques":true},"algorithm":{"name":"calculateOperation","params":{"method":"equivLiteral","keyboard":"NUMERICAL"}}}</v>
      </c>
      <c r="D848" s="184" t="str">
        <f t="shared" si="2"/>
        <v>#REF!</v>
      </c>
    </row>
    <row r="849" ht="15.75" customHeight="1">
      <c r="A849" s="184" t="str">
        <f>Seeds!AB586</f>
        <v>M4-G-10c-E-3</v>
      </c>
      <c r="B849" s="184" t="str">
        <f t="shared" si="291"/>
        <v>#REF!</v>
      </c>
      <c r="C849" s="184" t="str">
        <f>Seeds!AA586</f>
        <v>{"id":"M4-G-10c-E-3","stimulus":"&lt;p&gt;Calcule a área desse triângulo.&lt;/p&gt;&lt;div style=\"display:flex; justify-content:center;\"&gt;&lt;img src=\"https://blueberry-assets.oneclick.es/M4_G_10c_3.svg\" width=\"300\"&gt;&lt;/img&gt;&lt;/div&gt;","template":"&lt;p&gt;A área mede {{response}} unidades quadradas.&lt;/p&gt;","hint":"&lt;p&gt;A área de um triângulo é calculada multiplicando-se a base pela altura e dividindo o resultado por 2.&lt;/p&gt;","feedback":"&lt;p&gt;A área de um triângulo é calculada multiplicando-se a base pela altura e dividindo o resultado por 2.&lt;/p&gt;&lt;p style=\"text-align: center\"&gt;Área do triângulo = &lt;span class=\"fr-math-v2 fr-draggable\" contenteditable=\"false\" data-original-math=\"\\(\\frac{\\text{base} \\ \\times \\ \\text{altura}}{2}\\)\" draggable=\"true\"&gt;\\(\\frac{\\text{base} \\ \\times \\ \\text{altura}}{2}\\)&lt;/span&gt;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v>
      </c>
      <c r="D849" s="184" t="str">
        <f t="shared" si="2"/>
        <v>#REF!</v>
      </c>
    </row>
    <row r="850" ht="15.75" customHeight="1">
      <c r="A850" s="184" t="str">
        <f>Seeds!AB587</f>
        <v>M4-G-10d-I-1</v>
      </c>
      <c r="B850" s="184" t="str">
        <f t="shared" si="291"/>
        <v>#REF!</v>
      </c>
      <c r="C850" s="184" t="str">
        <f>Seeds!AA587</f>
        <v>{
    "id": "M4-G-10d-I-1",
    "stimulus": "&lt;p&gt;Selecione a área do seguinte losango.&lt;/p&gt;&lt;div style=\"display:flex; justify-content:center;\"&gt;&lt;img src=\"https://blueberry-assets.oneclick.es/M4_G_10d_1.svg\"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
    "seed": {
        "parameters": [
            {
                "name": "Q1",
                "label": null,
                "list": [
                    10,
                    11,
                    12,
                    13,
                    15,
                    16,
                    17,
                    18
                ]
            },
            {
                "name": "Q2",
                "label": null,
                "list": [
                    10,
                    11,
                    12,
                    13,
                    15,
                    16,
                    17,
                    18
                ]
            }
        ],
        "calculated": [
            {
                "name": "A1",
                "label": "14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50" s="184" t="str">
        <f t="shared" si="2"/>
        <v>#REF!</v>
      </c>
    </row>
    <row r="851" ht="15.75" customHeight="1">
      <c r="A851" s="184" t="str">
        <f>Seeds!AB588</f>
        <v>M4-G-10d-I-2</v>
      </c>
      <c r="B851" s="184" t="str">
        <f t="shared" si="291"/>
        <v>#REF!</v>
      </c>
      <c r="C851" s="184" t="str">
        <f>Seeds!AA588</f>
        <v>{
    "id": "M4-G-10d-I-2",
    "stimulus": "&lt;p&gt;Selecione a área do seguinte losango.&lt;/p&gt;&lt;div style=\"display:flex; justify-content:center;\"&gt;&lt;img src=\"https://blueberry-assets.oneclick.es/M4_G_10d_2.svg\"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
    "seed": {
        "parameters": [
            {
                "name": "Q1",
                "label": null,
                "list": [
                    5,
                    6,
                    7,
                    8,
                    10,
                    11,
                    12
                ]
            },
            {
                "name": "Q2",
                "label": null,
                "list": [
                    5,
                    6,
                    7,
                    8,
                    10,
                    11,
                    12
                ]
            }
        ],
        "calculated": [
            {
                "name": "A1",
                "label": "9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51" s="184" t="str">
        <f t="shared" si="2"/>
        <v>#REF!</v>
      </c>
    </row>
    <row r="852" ht="15.75" customHeight="1">
      <c r="A852" s="184" t="str">
        <f>Seeds!AB589</f>
        <v>M4-G-10d-I-3</v>
      </c>
      <c r="B852" s="184" t="str">
        <f t="shared" si="291"/>
        <v>#REF!</v>
      </c>
      <c r="C852" s="184" t="str">
        <f>Seeds!AA589</f>
        <v>{
    "id": "M4-G-10d-I-3",
    "stimulus": "&lt;p&gt;Selecione a área do seguinte losango.&lt;/p&gt;&lt;div style=\"display:flex; justify-content:center;\"&gt;&lt;img src=\"https://blueberry-assets.oneclick.es/M4_G_10d_3.svg\" width=\"300\"&gt;&lt;/img&gt;&lt;/div&gt;",
    "hint": "&lt;p&gt;A área de um losango é calculada multiplicando-se a diagonal maior pela diagonal menor e dividindo o resultado por 2.&lt;/p&gt;",
    "feedback": "&lt;p&gt;A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
    "seed": {
        "parameters": [
            {
                "name": "Q1",
                "label": null,
                "list": [
                    8,
                    9,
                    10,
                    11,
                    13,
                    14,
                    15
                ]
            },
            {
                "name": "Q2",
                "label": null,
                "list": [
                    8,
                    9,
                    10,
                    11,
                    13,
                    14,
                    15
                ]
            }
        ],
        "calculated": [
            {
                "name": "A1",
                "label": "12 unidades quadradas"
            },
            {
                "name": "A2",
                "label": "{{Q1}} unidades quadradas",
                "incorrect": true
            },
            {
                "name": "A3",
                "label": "{{Q2}} unidades quadradas",
                "incorrect": true
            }
        ],
        "uniques": true
    },
    "algorithm": {
        "name": "trueFalse",
        "template": "Multiple choice – standard",
        "params": {
            "countCorrect": 1,
            "countIncorrect": 2,
            "showCheckIcon": false,
            "columns": 3
        }
    }
}</v>
      </c>
      <c r="D852" s="184" t="str">
        <f t="shared" si="2"/>
        <v>#REF!</v>
      </c>
    </row>
    <row r="853" ht="15.75" customHeight="1">
      <c r="A853" s="184" t="str">
        <f>Seeds!AB590</f>
        <v>M4-G-10d-E-1</v>
      </c>
      <c r="B853" s="184" t="str">
        <f t="shared" si="291"/>
        <v>#REF!</v>
      </c>
      <c r="C853" s="184" t="str">
        <f>Seeds!AA590</f>
        <v>{"id":"M4-G-10d-E-1","stimulus":"&lt;p&gt;Calcule a área deste losango.&lt;/p&gt;&lt;div style=\"display:flex; justify-content:center;\"&gt;&lt;img src=\"https://blueberry-assets.oneclick.es/M4_G_10d_1.svg\"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data-original-math=\"\\(\\frac{\\text{7} \\ \\times \\ \\text{4}}{2}\\)\" draggable=\"true\"&gt;\\(\\frac{\\text{7} \\ \\times \\ \\text{4}}{2}\\)&lt;/span&gt; = 14 unidades quadradas&lt;/p&gt;","seed":{"parameters":[],"calculated":[{"name":"A1","label":"{{function}}","function":"14"}],"uniques":true},"algorithm":{"name":"calculateOperation","params":{"method":"equivLiteral","keyboard":"NUMERICAL"}}}</v>
      </c>
      <c r="D853" s="184" t="str">
        <f t="shared" si="2"/>
        <v>#REF!</v>
      </c>
    </row>
    <row r="854" ht="15.75" customHeight="1">
      <c r="A854" s="184" t="str">
        <f>Seeds!AB591</f>
        <v>M4-G-10d-E-2</v>
      </c>
      <c r="B854" s="184" t="str">
        <f t="shared" si="291"/>
        <v>#REF!</v>
      </c>
      <c r="C854" s="184" t="str">
        <f>Seeds!AA591</f>
        <v>{"id":"M4-G-10d-E-2","stimulus":"&lt;p&gt;Calcule a área deste losango.&lt;/p&gt;&lt;div style=\"display:flex; justify-content:center;\"&gt;&lt;img src=\"https://blueberry-assets.oneclick.es/M4_G_10d_2.svg\"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\\text{3}}{2}\\)\" draggable=\"true\"&gt;\\(\\frac{\\text{6} \\ \\times \\ \\text{3}}{2}\\)&lt;/span&gt; = 9 unidades quadradas&lt;/p&gt;","seed":{"parameters":[],"calculated":[{"name":"A1","label":"{{function}}","function":"9"}],"uniques":true},"algorithm":{"name":"calculateOperation","params":{"method":"equivLiteral","keyboard":"NUMERICAL"}}}</v>
      </c>
      <c r="D854" s="184" t="str">
        <f t="shared" si="2"/>
        <v>#REF!</v>
      </c>
    </row>
    <row r="855" ht="15.75" customHeight="1">
      <c r="A855" s="184" t="str">
        <f>Seeds!AB592</f>
        <v>M4-G-10d-E-3</v>
      </c>
      <c r="B855" s="184" t="str">
        <f t="shared" si="291"/>
        <v>#REF!</v>
      </c>
      <c r="C855" s="184" t="str">
        <f>Seeds!AA592</f>
        <v>{"id":"M4-G-10d-E-3","stimulus":"&lt;p&gt;Calcule a área deste losango.&lt;/p&gt;&lt;div style=\"display:flex; justify-content:center;\"&gt;&lt;img src=\"https://blueberry-assets.oneclick.es/M4_G_10d_3.svg\" width=\"300\"&gt;&lt;/img&gt;&lt;/div&gt;","template":"&lt;p&gt;A área mede {{response}} unidades quadradas.&lt;/p&gt;","hint":"&lt;p&gt;A área de um losango é calculada multiplicando-se a diagonal maior pela diagonal menor e dividindo o resultado por 2.&lt;/p&gt;","feedback":"&lt;p&gt;A área de um losango é calculada multiplicando-se a diagonal maior pela diagonal menor e dividindo o resultado por 2.&lt;/p&gt;&lt;p style=\"text-align: center\"&gt;Área do losango = &lt;span class=\"fr-math-v2 fr-draggable\" contenteditable=\"false\" data-original-math=\"\\(\\frac{\\text{diagonal maior} \\ \\times \\ \\text{diagonal menor}}{2}\\)\" draggable=\"true\"&gt;\\(\\frac{\\text{diagonal maior} \\ \\times \\ \\text{diagonal menor}}{2}\\)&lt;/span&gt; = &lt;span class=\"fr-math-v2 fr-draggable\" contenteditable=\"false\" data-original-math=\"\\(\\frac{\\text{6} \\ \\times \\ \\text{4}}{2}\\)\" draggable=\"true\"&gt;\\(\\frac{\\text{6} \\ \\times \\ \\text{4}}{2}\\)&lt;/span&gt; = 12 unidades quadradas&lt;/p&gt;","seed":{"parameters":[],"calculated":[{"name":"A1","label":"{{function}}","function":"12"}],"uniques":true},"algorithm":{"name":"calculateOperation","params":{"method":"equivLiteral","keyboard":"NUMERICAL"}}}</v>
      </c>
      <c r="D855" s="184" t="str">
        <f t="shared" si="2"/>
        <v>#REF!</v>
      </c>
    </row>
    <row r="856" ht="15.75" customHeight="1">
      <c r="A856" s="184" t="str">
        <f>Seeds!AB593</f>
        <v>M4-G-10e-I-1</v>
      </c>
      <c r="B856" s="184" t="str">
        <f t="shared" si="291"/>
        <v>#REF!</v>
      </c>
      <c r="C856" s="184" t="str">
        <f>Seeds!AA593</f>
        <v>{"id":"M4-G-10e-I-1","stimulus":"&lt;p&gt;Selecione a área do seguinte trapézio.&lt;/p&gt;&lt;div style=\"display:flex; justify-content:center;\"&gt;&lt;img src=\"https://blueberry-assets.oneclick.es/M4_G_10e_1.svg\"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quadradas&lt;/p&gt;","seed":{"parameters":[{"name":"Q1","label":null,"list":[10,11,12,13,15,17,18]},{"name":"Q2","label":null,"list":[10,11,12,13,15,17,18]}],"calculated":[{"name":"A1","label":"16 unidades quadradas"},{"name":"A2","label":"{{Q1}} unidades quadradas","incorrect":true},{"name":"A3","label":"{{Q2}} unidades quadradas","incorrect":true}],"uniques":true},"algorithm":{"name":"trueFalse","template":"Multiple choice – standard","params":{"countCorrect":1,"countIncorrect":2,"showCheckIcon":false,
            "columns": 3
        }
    }
}</v>
      </c>
      <c r="D856" s="184" t="str">
        <f t="shared" si="2"/>
        <v>#REF!</v>
      </c>
    </row>
    <row r="857" ht="15.75" customHeight="1">
      <c r="A857" s="184" t="str">
        <f>Seeds!AB594</f>
        <v>M4-G-10e-I-2</v>
      </c>
      <c r="B857" s="184" t="str">
        <f t="shared" si="291"/>
        <v>#REF!</v>
      </c>
      <c r="C857" s="184" t="str">
        <f>Seeds!AA594</f>
        <v>{"id":"M4-G-10e-I-2","stimulus":"&lt;p&gt;Selecione a área do seguinte trapézio.&lt;/p&gt;&lt;div style=\"display:flex; justify-content:center;\"&gt;&lt;img src=\"https://blueberry-assets.oneclick.es/M4_G_10e_2.svg\"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quadradas&lt;/p&gt;","seed":{"parameters":[{"name":"Q1","label":null,"list":[8,9,10,11,13,14,15]},{"name":"Q2","label":null,"list":[8,9,10,11,13,14,15]}],"calculated":[{"name":"A1","label":"12 unidades quadradas"},{"name":"A2","label":"{{Q1}} unidades quadradas","incorrect":true},{"name":"A3","label":"{{Q2}} unidades quadradas","incorrect":true}],"uniques":true},"algorithm":{"name":"trueFalse","template":"Multiple choice – standard","params":{"countCorrect":1,"countIncorrect":2,"showCheckIcon":false,
            "columns": 3
        }
    }
}</v>
      </c>
      <c r="D857" s="184" t="str">
        <f t="shared" si="2"/>
        <v>#REF!</v>
      </c>
    </row>
    <row r="858" ht="15.75" customHeight="1">
      <c r="A858" s="184" t="str">
        <f>Seeds!AB595</f>
        <v>M4-G-10e-I-3</v>
      </c>
      <c r="B858" s="184" t="str">
        <f t="shared" si="291"/>
        <v>#REF!</v>
      </c>
      <c r="C858" s="184" t="str">
        <f>Seeds!AA595</f>
        <v>{"id":"M4-G-10e-I-3","stimulus":"&lt;p&gt;Selecione a área do seguinte trapézio.&lt;/p&gt;&lt;div style=\"display:flex; justify-content:center;\"&gt;&lt;img src=\"https://blueberry-assets.oneclick.es/M4_G_10e_3.svg\" width=\"300\"&gt;&lt;/img&gt;&lt;/div&gt;","hint":"&lt;p&gt;A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quadradas&lt;/p&gt;","seed":{"parameters":[{"name":"Q1","label":null,"list":[12,13,14,16,17,18,19,20]},{"name":"Q2","label":null,"list":[12,13,14,16,17,18,19,20]}],"calculated":[{"name":"A1","label":"15 unidades quadradas"},{"name":"A2","label":"{{Q1}} unidades quadradas","incorrect":true},{"name":"A3","label":"{{Q2}} unidades quadradas","incorrect":true}],"uniques":true},"algorithm":{"name":"trueFalse","template":"Multiple choice – standard","params":{"countCorrect":1,"countIncorrect":2,"showCheckIcon":false,
            "columns": 3
        }
    }
}</v>
      </c>
      <c r="D858" s="184" t="str">
        <f t="shared" si="2"/>
        <v>#REF!</v>
      </c>
    </row>
    <row r="859" ht="15.75" customHeight="1">
      <c r="A859" s="184" t="str">
        <f>Seeds!AB596</f>
        <v>M4-G-10e-E-1</v>
      </c>
      <c r="B859" s="184" t="str">
        <f t="shared" si="291"/>
        <v>#REF!</v>
      </c>
      <c r="C859" s="184" t="str">
        <f>Seeds!AA596</f>
        <v>{"id":"M4-G-10e-E-1","stimulus":"&lt;p&gt;Calcule a área deste trapézio.&lt;/p&gt;&lt;div style=\"display:flex; justify-content:center;\"&gt;&lt;img src=\"https://blueberry-assets.oneclick.es/M4_G_10e_1.svg\"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data-original-math=\"\\(\\frac{(\\text{6} \\ + \\ \\text{2}) \\ \\times \\ \\text{4}}{2}\\)\" draggable=\"true\"&gt;\\(\\frac{(\\text{6} \\ + \\ \\text{2}) \\ \\times \\ \\text{4}}{2}\\)&lt;/span&gt; = 16 unidades quadradas&lt;/p&gt;","seed":{"parameters":[],"calculated":[{"name":"A1","label":"{{function}}","function":"16"}],"uniques":true},"algorithm":{"name":"calculateOperation","params":{"method":"equivLiteral","keyboard":"NUMERICAL"}}}</v>
      </c>
      <c r="D859" s="184" t="str">
        <f t="shared" si="2"/>
        <v>#REF!</v>
      </c>
    </row>
    <row r="860" ht="15.75" customHeight="1">
      <c r="A860" s="184" t="str">
        <f>Seeds!AB597</f>
        <v>M4-G-10e-E-2</v>
      </c>
      <c r="B860" s="184" t="str">
        <f t="shared" si="291"/>
        <v>#REF!</v>
      </c>
      <c r="C860" s="184" t="str">
        <f>Seeds!AA597</f>
        <v>{"id":"M4-G-10e-E-2","stimulus":"&lt;p&gt;Calcule a área deste trapézio.&lt;/p&gt;&lt;div style=\"display:flex; justify-content:center;\"&gt;&lt;img src=\"https://blueberry-assets.oneclick.es/M4_G_10e_2.svg\" width=\"300\"&gt;&lt;/img&gt;&lt;/div&gt;","template":"&lt;p&gt;A área mede {{response}} unidades quadradas.&lt;/p&gt;","hint":"&lt;p&gt;A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data-original-math=\"\\(\\frac{(\\text{4} \\ + \\ \\text{2}) \\ \\times \\ \\text{4}}{2}\\)\" draggable=\"true\"&gt;\\(\\frac{(\\text{4} \\ + \\ \\text{2}) \\ \\times \\ \\text{4}}{2}\\)&lt;/span&gt; = 12 unidades quadradas&lt;/p&gt;","seed":{"parameters":[],"calculated":[{"name":"A1","label":"{{function}}","function":"12"}],"uniques":true},"algorithm":{"name":"calculateOperation","params":{"method":"equivLiteral","keyboard":"NUMERICAL"}}}</v>
      </c>
      <c r="D860" s="184" t="str">
        <f t="shared" si="2"/>
        <v>#REF!</v>
      </c>
    </row>
    <row r="861" ht="15.75" customHeight="1">
      <c r="A861" s="184" t="str">
        <f>Seeds!AB598</f>
        <v>M4-G-10e-E-3</v>
      </c>
      <c r="B861" s="184" t="str">
        <f t="shared" si="291"/>
        <v>#REF!</v>
      </c>
      <c r="C861" s="184" t="str">
        <f>Seeds!AA598</f>
        <v>{"id":"M4-G-10e-E-3","stimulus":"&lt;p&gt;Calcule a área deste trapézio.&lt;/p&gt;&lt;div style=\"display:flex; justify-content:center;\"&gt;&lt;img src=\"https://blueberry-assets.oneclick.es/M4_G_10e_3.svg\" width=\"300\"&gt;&lt;/img&gt;&lt;/div&gt;","template":"&lt;p&gt;A área mede {{response}} unidades quadradas.&lt;/p&gt;","hint":"&lt;p&gt;A área de um trapézio é calculada multiplicando-se a soma das bases pela altura e dividindo o resultado por 2.&lt;/p&gt;","feedback":"&lt;p&gt;A área de um trapézio é calculada multiplicando-se a soma das bases pela altura e dividindo o resultado por 2.&lt;/p&gt;&lt;p style=\"text-align: center\"&gt;Área do trapézio = &lt;span class=\"fr-math-v2 fr-draggable\" contenteditable=\"false\" data-original-math=\"\\(\\frac{(\\text{base} \\ + \\ \\text{base}) \\ \\times \\ \\text{altura}}{2}\\)\" draggable=\"true\"&gt;\\(\\frac{(\\text{base} \\ + \\ \\text{base}) \\ \\times \\ \\text{altura}}{2}\\)&lt;/span&gt; = &lt;span class=\"fr-math-v2 fr-draggable\" contenteditable=\"false\" data-original-math=\"\\(\\frac{(\\text{7} \\ + \\ \\text{3}) \\ \\times \\ \\text{3}}{2}\\)\" draggable=\"true\"&gt;\\(\\frac{(\\text{7} \\ + \\ \\text{3}) \\ \\times \\ \\text{3}}{2}\\)&lt;/span&gt; = 15 unidades quadradas&lt;/p&gt;","seed":{"parameters":[],"calculated":[{"name":"A1","label":"{{function}}","function":"15"}],"uniques":true},"algorithm":{"name":"calculateOperation","params":{"method":"equivLiteral","keyboard":"NUMERICAL"}}}</v>
      </c>
      <c r="D861" s="184" t="str">
        <f t="shared" si="2"/>
        <v>#REF!</v>
      </c>
    </row>
    <row r="862" ht="15.75" customHeight="1">
      <c r="A862" s="184" t="str">
        <f>Seeds!AB599</f>
        <v>M4-G-11a-I-1</v>
      </c>
      <c r="B862" s="184" t="str">
        <f t="shared" si="291"/>
        <v>#REF!</v>
      </c>
      <c r="C862" s="184" t="str">
        <f>Seeds!AA599</f>
        <v>{"id":"M4-G-11a-I-1","stimulus":"&lt;p&gt;Indique se as seguintes afirmações são verdadeiras ou falsas.&lt;/p&gt;","hint":"&lt;p&gt;O prismas e as pirâmides são tipos de poliedros.&lt;/p&gt;","feedback":"&lt;p&gt;Os &lt;b&gt;poliedros&lt;/b&gt; são sólidos geométricos compostos por polígonos. Dois exemplos de poliedros são &lt;b&gt;prismas&lt;/b&gt;, que têm duas bases e suas faces laterais são paralelogramos, e &lt;b&gt;pirâmides&lt;/b&gt;, que têm uma única base e suas faces laterais são triângulos.&lt;/p&gt;","seed":{"parameters":[],"calculated":[{"name":"A1","label":"Os poliedros são sólidos geométricos formados por polígonos."},{"name":"A2","label":"Os prismas são poliedros."},{"name":"A3","label":"As faces laterais dos prismas são paralelogramos."},{"name":"A4","label":"As pirâmides têm uma base."},{"name":"A5","label":"As pirâmides são um tipo de prisma.","incorrect":true,"feedback":"&lt;p&gt;As pirâmides e prismas são tipos de poliedros.&lt;/p&gt;"},{"name":"A6","label":"Os prismas têm quatro bases iguais e paralelas.","incorrect":true,"feedback":"&lt;p&gt;Os prismas têm duas bases iguais e paralelas.&lt;/p&gt;"},{"name":"A7","label":"As faces laterais das pirâmides nem sempre são triângulos.","incorrect":true,"feedback":"&lt;p&gt;As faces laterais de uma pirâmide são sempre triângulos.&lt;/p&gt;"},{"name":"A8","label":"Um poliedro é formado apenas por triângulos.","incorrect":true,"feedback":"&lt;p&gt;Um poliedro pode ser formado por todos os tipos de polígonos.&lt;/p&gt;"}],"uniques":true},"algorithm":{"name":"trueFalse","template":"Choice matrix – inline","params":{"countCorrect":2,"countIncorrect":1,"showCheckIcon":false,"options":["Verdadeira","Falsa"]}}}</v>
      </c>
      <c r="D862" s="184" t="str">
        <f t="shared" si="2"/>
        <v>#REF!</v>
      </c>
    </row>
    <row r="863" ht="15.75" customHeight="1">
      <c r="A863" s="184" t="str">
        <f>Seeds!AB600</f>
        <v>M4-G-11a-E-1</v>
      </c>
      <c r="B863" s="184" t="str">
        <f t="shared" si="291"/>
        <v>#REF!</v>
      </c>
      <c r="C863" s="184" t="str">
        <f>Seeds!AA600</f>
        <v>{"id":"M4-G-11a-E-1","stimulus":"&lt;p&gt;Entre as figuras a seguir, selecione as que são prismas.&lt;/p&gt;","hint":"&lt;p&gt;Um prisma tem duas bases e suas faces laterais são paralelogramos.&lt;/p&gt;","feedback":"&lt;p&gt;Os prismas são poliedros formados por duas bases poligonais e faces laterais em forma de paralelogramo.&lt;/p&gt;","seed":{"parameters":[],"calculated":[{"name":"A1","label":"&lt;div style=\"display:flex; justify-content:center;\"&gt;&lt;img src=\"https://blueberry-assets.oneclick.es/M4_G_11a_1.svg\" width=\"300\"&gt;&lt;/img&gt;&lt;/div&gt;"},{"name":"A2","label":"&lt;div style=\"display:flex; justify-content:center;\"&gt;&lt;img src=\"https://blueberry-assets.oneclick.es/M4_G_11a_2.svg\" width=\"300\"&gt;&lt;/img&gt;&lt;/div&gt;"},{"name":"A3","label":"&lt;div style=\"display:flex; justify-content:center;\"&gt;&lt;img src=\"https://blueberry-assets.oneclick.es/M4_G_11a_3.svg\" width=\"300\"&gt;&lt;/img&gt;&lt;/div&gt;"},{"name":"A4","label":"&lt;div style=\"display:flex; justify-content:center;\"&gt;&lt;img src=\"https://blueberry-assets.oneclick.es/M4_G_11a_4.svg\" width=\"300\"&gt;&lt;/img&gt;&lt;/div&gt;","incorrect":true},{"name":"A5","label":"&lt;div style=\"display:flex; justify-content:center;\"&gt;&lt;img src=\"https://blueberry-assets.oneclick.es/M4_G_11a_5.svg\" width=\"300\"&gt;&lt;/img&gt;&lt;/div&gt;","incorrect":true},{"name":"A6","label":"&lt;div style=\"display:flex; justify-content:center;\"&gt;&lt;img src=\"https://blueberry-assets.oneclick.es/M4_G_11a_6.svg\" width=\"300\"&gt;&lt;/img&gt;&lt;/div&gt;","incorrect":true}],"uniques":true},"algorithm":{"name":"trueFalse","template":"Multiple choice – multiple response","params":{"countCorrect":2,"countIncorrect":2,"showCheckIcon":false,"columns":4}}}</v>
      </c>
      <c r="D863" s="184" t="str">
        <f t="shared" si="2"/>
        <v>#REF!</v>
      </c>
    </row>
    <row r="864" ht="15.75" customHeight="1">
      <c r="A864" s="184" t="str">
        <f>Seeds!AB601</f>
        <v>M4-G-11a-E-2</v>
      </c>
      <c r="B864" s="184" t="str">
        <f t="shared" si="291"/>
        <v>#REF!</v>
      </c>
      <c r="C864" s="184" t="str">
        <f>Seeds!AA601</f>
        <v>{"id":"M4-G-11a-E-2","stimulus":"&lt;p&gt;Entre as figuras a seguir, selecione as que são pirâmides.&lt;/p&gt;","hint":"&lt;p&gt;Uma pirâmide tem uma base e suas faces laterais são triângulos.&lt;/p&gt;","feedback":"&lt;p&gt;As pirâmides são poliedros com base poligonal e faces laterais em forma de triângulo.&lt;/p&gt;","seed":{"parameters":[],"calculated":[{"name":"A1","label":"&lt;div style=\"display:flex; justify-content:center;\"&gt;&lt;img src=\"https://blueberry-assets.oneclick.es/M4_G_11a_1.svg\" width=\"300\"&gt;&lt;/img&gt;&lt;/div&gt;","incorrect":true},{"name":"A2","label":"&lt;div style=\"display:flex; justify-content:center;\"&gt;&lt;img src=\"https://blueberry-assets.oneclick.es/M4_G_11a_2.svg\" width=\"300\"&gt;&lt;/img&gt;&lt;/div&gt;","incorrect":true},{"name":"A3","label":"&lt;div style=\"display:flex; justify-content:center;\"&gt;&lt;img src=\"https://blueberry-assets.oneclick.es/M4_G_11a_3.svg\" width=\"300\"&gt;&lt;/img&gt;&lt;/div&gt;","incorrect":true},{"name":"A4","label":"&lt;div style=\"display:flex; justify-content:center;\"&gt;&lt;img src=\"https://blueberry-assets.oneclick.es/M4_G_11a_4.svg\" width=\"300\"&gt;&lt;/img&gt;&lt;/div&gt;"},{"name":"A5","label":"&lt;div style=\"display:flex; justify-content:center;\"&gt;&lt;img src=\"https://blueberry-assets.oneclick.es/M4_G_11a_5.svg\" width=\"300\"&gt;&lt;/img&gt;&lt;/div&gt;"},{"name":"A6","label":"&lt;div style=\"display:flex; justify-content:center;\"&gt;&lt;img src=\"https://blueberry-assets.oneclick.es/M4_G_11a_6.svg\" width=\"300\"&gt;&lt;/img&gt;&lt;/div&gt;"}],"uniques":true},"algorithm":{"name":"trueFalse","template":"Multiple choice – multiple response","params":{"countCorrect":2,"countIncorrect":2,"showCheckIcon":false,"columns":4}}}</v>
      </c>
      <c r="D864" s="184" t="str">
        <f t="shared" si="2"/>
        <v>#REF!</v>
      </c>
    </row>
    <row r="865" ht="15.75" customHeight="1">
      <c r="A865" s="184" t="str">
        <f>Seeds!AB602</f>
        <v>M4-G-11b-I-1</v>
      </c>
      <c r="B865" s="184" t="str">
        <f t="shared" si="291"/>
        <v>#REF!</v>
      </c>
      <c r="C865" s="184" t="str">
        <f>Seeds!AA602</f>
        <v>{"id":"M4-G-11b-I-1","stimulus":"&lt;p&gt;Selecione a figura que representa a planificação de uma pirâmide quadrangular.&lt;/p&gt;","hint":"&lt;p&gt;A planificação de uma pirâmide quadrangular é formada por 1 quadrilátero e 4 triângulos.&lt;/p&gt;","feedback":"&lt;p&gt;A planificação de uma pirâmide quadrangular é formada por 1 quadrilátero e 4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v>
      </c>
      <c r="D865" s="184" t="str">
        <f t="shared" si="2"/>
        <v>#REF!</v>
      </c>
    </row>
    <row r="866" ht="15.75" customHeight="1">
      <c r="A866" s="184" t="str">
        <f>Seeds!AB603</f>
        <v>M4-G-11b-I-2</v>
      </c>
      <c r="B866" s="184" t="str">
        <f t="shared" si="291"/>
        <v>#REF!</v>
      </c>
      <c r="C866" s="184" t="str">
        <f>Seeds!AA603</f>
        <v>{"id":"M4-G-11b-I-2","stimulus":"&lt;p&gt;Selecione a figura que representa a planificação de um prisma triangular.&lt;/p&gt;","hint":"&lt;p&gt;A planificação de um prisma triangular é formado por 2 triângulos e 3 retângulos.&lt;/p&gt;","feedback":"&lt;p&gt;A planificação de um prisma triangular é formado por 2 triângulos e 3 retângulos.&lt;/p&gt;","seed":{"parameters":[],"calculated":[{"name":"A1","label":"&lt;div style=\"display:flex; justify-content:center;\"&gt;&lt;img src=\"https://blueberry-assets.oneclick.es/M4_G_11b_1.svg\" width=\"300\"&gt;&lt;/img&gt;&lt;/div&gt;"},{"name":"A2","label":"&lt;div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width=\"300\"&gt;&lt;/img&gt;&lt;/div&gt;","incorrect":true,"feedback":"Esta figura representa a planificação de uma pirâmide pentagonal."}],"uniques":true},"algorithm":{"name":"trueFalse","template":"Multiple choice – standard","params":{"countCorrect":1,"countIncorrect":2,"showCheckIcon":false,"columns":3}}}</v>
      </c>
      <c r="D866" s="184" t="str">
        <f t="shared" si="2"/>
        <v>#REF!</v>
      </c>
    </row>
    <row r="867" ht="15.75" customHeight="1">
      <c r="A867" s="184" t="str">
        <f>Seeds!AB604</f>
        <v>M4-G-11b-I-3</v>
      </c>
      <c r="B867" s="184" t="str">
        <f t="shared" si="291"/>
        <v>#REF!</v>
      </c>
      <c r="C867" s="184" t="str">
        <f>Seeds!AA604</f>
        <v>{"id":"M4-G-11b-I-3","stimulus":"&lt;p&gt;Selecione a figura que representa a planificação de uma pirâmide pentagonal.&lt;/p&gt;","hint":"&lt;p&gt;A planificação de uma pirâmide pentagonal é formado por 1 pentágono e 5 triângulos.&lt;/p&gt;","feedback":"&lt;p&gt;A planificação de uma pirâmide pentagonal é formado por 1 pentágono e 5 triângulos.&lt;/p&gt;","seed":{"parameters":[],"calculated":[{"name":"A1","label":"&lt;div style=\"display:flex; justify-content:center;\"&gt;&lt;img src=\"https://blueberry-assets.oneclick.es/M4_G_11b_1.svg\" width=\"300\"&gt;&lt;/img&gt;&lt;/div&gt;","incorrect":true,"feedback":"Esta figura representa a planificação de um prisma triangular."},{"name":"A2","label":"&lt;div style=\"display:flex; justify-content:center;\"&gt;&lt;img src=\"https://blueberry-assets.oneclick.es/M4_G_11b_2.svg\" width=\"300\"&gt;&lt;/img&gt;&lt;/div&gt;","incorrect":true,"feedback":"Esta figura representa a planificação de um prisma quadrangular."},{"name":"A3","label":"&lt;div style=\"display:flex; justify-content:center;\"&gt;&lt;img src=\"https://blueberry-assets.oneclick.es/M4_G_11b_3.svg\" width=\"300\"&gt;&lt;/img&gt;&lt;/div&gt;","incorrect":true,"feedback":"Esta figura representa a planificação de um prisma pentagonal."},{"name":"A4","label":"&lt;div style=\"display:flex; justify-content:center;\"&gt;&lt;img src=\"https://blueberry-assets.oneclick.es/M4_G_11b_4.svg\" width=\"300\"&gt;&lt;/img&gt;&lt;/div&gt;","incorrect":true,"feedback":"Esta figura representa a planificação de uma pirâmide triangular."},{"name":"A5","label":"&lt;div style=\"display:flex; justify-content:center;\"&gt;&lt;img src=\"https://blueberry-assets.oneclick.es/M4_G_11b_5.svg\" width=\"300\"&gt;&lt;/img&gt;&lt;/div&gt;","incorrect":true,"feedback":"Esta figura representa a planificação de uma pirâmide quadrangular."},{"name":"A6","label":"&lt;div style=\"display:flex; justify-content:center;\"&gt;&lt;img src=\"https://blueberry-assets.oneclick.es/M4_G_11b_6.svg\" width=\"300\"&gt;&lt;/img&gt;&lt;/div&gt;"}],"uniques":true},"algorithm":{"name":"trueFalse","template":"Multiple choice – standard","params":{"countCorrect":1,"countIncorrect":2,"showCheckIcon":false,"columns":3}}}</v>
      </c>
      <c r="D867" s="184" t="str">
        <f t="shared" si="2"/>
        <v>#REF!</v>
      </c>
    </row>
    <row r="868" ht="15.75" customHeight="1">
      <c r="A868" s="184" t="str">
        <f>Seeds!AB605</f>
        <v>M4-G-11b-E-1</v>
      </c>
      <c r="B868" s="184" t="str">
        <f t="shared" si="291"/>
        <v>#REF!</v>
      </c>
      <c r="C868" s="184" t="str">
        <f>Seeds!AA605</f>
        <v>{"id":"M4-G-11b-E-1","stimulus":"&lt;p&gt;Escreva o nome dos poliedros que correspondem às seguintes planificações.&lt;/p&gt;","template":"&lt;table style=\"width: 100%;\"&gt;&lt;tbody&gt;&lt;tr&gt;&lt;td style=\"width: 50%; text-align: center; border: none;\"&gt;&lt;div style=\"display: inline-block;\"&gt;&lt;img src=\"https://blueberry-assets.oneclick.es/M4_G_11b_1.svg\" width=\"350\"&gt;&lt;/img&gt;&lt;/div&gt;&lt;/td&gt;&lt;td style=\"width: 50%; text-align: center; border: none;\"&gt;&lt;div style=\"display: inline-block;\"&gt;&lt;img src=\"https://blueberry-assets.oneclick.es/M4_G_11b_5.svg\"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triangular","feedback":"&lt;p&gt;Trata-se de um prisma triangular porque possui 3 faces retangulares e 2 bases triangulares.&lt;/p&gt;"},{"name":"A2","label":"{{function}}","function":"pirâmide quadrangular","feedback":"&lt;p&gt;Trata-se de uma pirâmide quadrangular porque tem 3 faces triangulares e 1 base quadrada.&lt;/p&gt;"}],"uniques":true},"algorithm":{"name":"calculateOperation","template":"Cloze with text"}}</v>
      </c>
      <c r="D868" s="184" t="str">
        <f t="shared" si="2"/>
        <v>#REF!</v>
      </c>
    </row>
    <row r="869" ht="15.75" customHeight="1">
      <c r="A869" s="184" t="str">
        <f>Seeds!AB606</f>
        <v>M4-G-11b-E-2</v>
      </c>
      <c r="B869" s="184" t="str">
        <f t="shared" si="291"/>
        <v>#REF!</v>
      </c>
      <c r="C869" s="184" t="str">
        <f>Seeds!AA606</f>
        <v>{"id":"M4-G-11b-E-2","stimulus":"&lt;p&gt;Escreva o nome dos poliedros que correspondem às seguintes planificações.&lt;/p&gt;","template":"&lt;table style=\"width: 100%;\"&gt;&lt;tbody&gt;&lt;tr&gt;&lt;td style=\"width: 50%; text-align: center; border: none;\"&gt;&lt;div style=\"display: inline-block;\"&gt;&lt;img src=\"https://blueberry-assets.oneclick.es/M4_G_11b_2.svg\" width=\"350\"&gt;&lt;/img&gt;&lt;/div&gt;&lt;/td&gt;&lt;td style=\"width: 50%; text-align: center; border: none;\"&gt;&lt;div style=\"display: inline-block;\"&gt;&lt;img src=\"https://blueberry-assets.oneclick.es/M4_G_11b_6.svg\" width=\"350\"&gt;&lt;/img&gt;&lt;/div&gt;&lt;/td&gt;&lt;/tr&gt;&lt;tr&gt;&lt;td style=\"width: 50%; text-align: center; border: none;\"&gt;O nome é {{response}}.&lt;/td&gt;&lt;td style=\"width: 50%; text-align: center; border: none;\"&gt;O nome é {{response}}.&lt;/td&gt;&lt;/tr&gt;&lt;/tbody&gt;&lt;/table&gt;","feedback":"&lt;p&gt;A planificação de um poliedro é um conjunto de polígonos consecutivos que é formado pelo desdobramento do poliedro em um plano.&lt;/p&gt;","hint":"&lt;p&gt;A planificação de um poliedro é um conjunto de polígonos consecutivos que é formado pelo desdobramento do poliedro em um plano.&lt;/p&gt;","seed":{"parameters":[],"calculated":[{"name":"A1","label":"{{function}}","function":"prisma quadrangular","feedback":"&lt;p&gt;Trata-se de um prisma quadrangular porque possui 4 faces retangulares e 2 bases quadradas.&lt;/p&gt;"},{"name":"A2","label":"{{function}}","function":"pirâmide pentagonal","feedback":"&lt;p&gt;Trata-se uma pirâmide pentagonal porque tem 5 faces triangulares e 1 base pentagonal.&lt;/p&gt;"}],"uniques":true},"algorithm":{"name":"calculateOperation","template":"Cloze with text"}}</v>
      </c>
      <c r="D869" s="184" t="str">
        <f t="shared" si="2"/>
        <v>#REF!</v>
      </c>
    </row>
    <row r="870" ht="15.75" customHeight="1">
      <c r="A870" s="184" t="str">
        <f>Seeds!AB607</f>
        <v>M4-G-12a-I-1</v>
      </c>
      <c r="B870" s="184" t="str">
        <f t="shared" si="291"/>
        <v>#REF!</v>
      </c>
      <c r="C870" s="184" t="str">
        <f>Seeds!AA607</f>
        <v>{"id":"M4-G-12a-I-1","stimulus":"&lt;p&gt;Indique se as seguintes afirmações são verdadeiras ou falsas.&lt;/p&gt;","hint":"&lt;p&gt;O cilindro tem duas bases, o cone tem apenas uma base e a esfera não tem nenhuma.&lt;/p&gt;","feedback":"&lt;p&gt;Os corpos redondos são sólidos geométricos com superfícies curvas. Entre eles estão:&lt;/p&gt;&lt;p&gt;O &lt;b&gt;cilindro,&lt;/b&gt; que possui duas bases circulares.&lt;/p&gt;&lt;p&gt;O &lt;b&gt;cone,&lt;/b&gt; que possui apenas uma base circular.&lt;/p&gt;&lt;p&gt;A &lt;b&gt;esfera,&lt;/b&gt; que não tem base.&lt;/p&gt;","seed":{"parameters":[],"calculated":[{"name":"A1","label":"Os corpos redondos são sólidos geométricos com superfícies curvas."},{"name":"A2","label":"O cilindro, o cone e a esfera são corpos redondos."},{"name":"A3","label":"Os cilindros têm duas bases circulares."},{"name":"A4","label":"As esferas não têm base."},{"name":"A5","label":"Os cones têm uma base circular."},{"name":"A6","label":"Os cones têm duas bases circulares.","incorrect":true,"feedback":"Os cones têm apenas uma base circular."},{"name":"A7","label":"As esferas têm uma base circular.","incorrect":true,"feedback":"As esferas não têm base."},{"name":"A8","label":"Os corpos redondos são polígonos com superfícies curvas.","incorrect":true,"feedback":"Os corpos redondos são sólidos geométricos, não polígonos."},{"name":"A9","label":"A esfera e o cone são os únicos corpos redondos.","incorrect":true,"feedback":"Os cilindros também são corpos redondos."}],"uniques":true},"algorithm":{"name":"trueFalse","template":"Choice matrix – inline","params":{"countCorrect":2,"countIncorrect":1,"showCheckIcon":false,"options":["Verdadeira","Falsa"]}}}</v>
      </c>
      <c r="D870" s="184" t="str">
        <f t="shared" si="2"/>
        <v>#REF!</v>
      </c>
    </row>
    <row r="871" ht="15.75" customHeight="1">
      <c r="A871" s="184" t="str">
        <f>Seeds!AB608</f>
        <v>M4-G-12a-E-1</v>
      </c>
      <c r="B871" s="184" t="str">
        <f t="shared" si="291"/>
        <v>#REF!</v>
      </c>
      <c r="C871" s="184" t="str">
        <f>Seeds!AA608</f>
        <v>{
    "id": "M4-G-12a-E-1",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"M4_G_12a_1.svg",
                    "M4_G_12a_2.svg"
                ]
            },
            {
                "name": "Q2",
                "label": null,
                "list": [
                    "M4_G_12a_3.svg",
                    "M4_G_12a_4.svg"
                ]
            }
        ],
        "calculated": [
            {
                "name": "A1",
                "label": "{{function}}",
                "function": "esfera"
            },
            {
                "name": "A2",
                "label": "{{function}}",
                "function": "cilindro"
            }
        ],
        "uniques": true
    },
    "algorithm": {
        "name": "calculateOperation",
        "template": "Cloze with text"
    }
}</v>
      </c>
      <c r="D871" s="184" t="str">
        <f t="shared" si="2"/>
        <v>#REF!</v>
      </c>
    </row>
    <row r="872" ht="15.75" customHeight="1">
      <c r="A872" s="184" t="str">
        <f>Seeds!AB609</f>
        <v>M4-G-12a-E-2</v>
      </c>
      <c r="B872" s="184" t="str">
        <f t="shared" si="291"/>
        <v>#REF!</v>
      </c>
      <c r="C872" s="184" t="str">
        <f>Seeds!AA609</f>
        <v>{
    "id": "M4-G-12a-E-2",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"M4_G_12a_5.svg",
                    "M4_G_12a_6.svg"
                ]
            },
            {
                "name": "Q2",
                "label": null,
                "list": [
                    "M4_G_12a_1.svg",
                    "M4_G_12a_2.svg"
                ]
            }
        ],
        "calculated": [
            {
                "name": "A1",
                "label": "{{function}}",
                "function": "cone"
            },
            {
                "name": "A2",
                "label": "{{function}}",
                "function": "esfera"
            }
        ],
        "uniques": true
    },
    "algorithm": {
        "name": "calculateOperation",
        "template": "Cloze with text"
    }
}</v>
      </c>
      <c r="D872" s="184" t="str">
        <f t="shared" si="2"/>
        <v>#REF!</v>
      </c>
    </row>
    <row r="873" ht="15.75" customHeight="1">
      <c r="A873" s="184" t="str">
        <f>Seeds!AB610</f>
        <v>M4-G-12a-E-3</v>
      </c>
      <c r="B873" s="184" t="str">
        <f t="shared" si="291"/>
        <v>#REF!</v>
      </c>
      <c r="C873" s="184" t="str">
        <f>Seeds!AA610</f>
        <v>{
    "id": "M4-G-12a-E-3",
    "stimulus": "&lt;p&gt;Escreva o nome dos corpos redondos aos quais cada objeto se assemelha.&lt;/p&gt;",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none;\"&gt;O nome é {{response}}.&lt;/td&gt;&lt;td style=\"width: 50%; text-align: center; border: none;\"&gt;O nome é {{response}}.&lt;/td&gt;&lt;/tr&gt;&lt;/tbody&gt;&lt;/table&gt;",
    "feedback": "&lt;p&gt;Os corpos redondos são sólidos geométricos com superfícies curvas. Entre eles estão:&lt;/p&gt;O &lt;b&gt;cilindro,&lt;/b&gt; que possui duas bases circulares.&lt;/p&gt;&lt;p&gt;O &lt;b&gt;cone,&lt;/b&gt; que possui apenas uma base circular.&lt;/p&gt;&lt;p&gt;A &lt;b&gt;esfera,&lt;/b&gt; que não tem base.&lt;/li&gt;&lt;/ul&gt;",
    "hint": "&lt;p&gt;O cilindro tem duas bases, o cone tem apenas uma base e a esfera não tem nenhuma.&lt;/p&gt;",
    "seed": {
        "parameters": [
            {
                "name": "Q1",
                "label": null,
                "list": [
                    "M4_G_12a_3.svg",
                    "M4_G_12a_4.svg"
                ]
            },
            {
                "name": "Q2",
                "label": null,
                "list": [
                    "M4_G_12a_5.svg",
                    "M4_G_12a_6.svg"
                ]
            }
        ],
        "calculated": [
            {
                "name": "A1",
                "label": "{{function}}",
                "function": "cilindro"
            },
            {
                "name": "A2",
                "label": "{{function}}",
                "function": "cone"
            }
        ],
        "uniques": true
    },
    "algorithm": {
        "name": "calculateOperation",
        "template": "Cloze with text"
    }
}</v>
      </c>
      <c r="D873" s="184" t="str">
        <f t="shared" si="2"/>
        <v>#REF!</v>
      </c>
    </row>
    <row r="874" ht="15.75" customHeight="1">
      <c r="A874" s="184" t="str">
        <f>Seeds!AB611</f>
        <v>M4-G-12b-I-1</v>
      </c>
      <c r="B874" s="184" t="str">
        <f t="shared" si="291"/>
        <v>#REF!</v>
      </c>
      <c r="C874" s="184" t="str">
        <f>Seeds!AA611</f>
        <v>{"id":"M4-G-12b-I-1","stimulus":"&lt;p&gt;Selecione a figura que representa a planificação de um cilindro.&lt;/p&gt;","hint":"&lt;p&gt;A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width=\"300\"&gt;&lt;/img&gt;&lt;/div&gt;"},{"name":"A2","label":"&lt;div style=\"display:flex; justify-content:center;\"&gt;&lt;img src=\"https://blueberry-assets.oneclick.es/M4_G_12b_2.svg\" width=\"300\"&gt;&lt;/img&gt;&lt;/div&gt;"},{"name":"A3","label":"&lt;div style=\"display:flex; justify-content:center;\"&gt;&lt;img src=\"https://blueberry-assets.oneclick.es/M4_G_12b_3.svg\" width=\"300\"&gt;&lt;/img&gt;&lt;/div&gt;","incorrect":true,"feedback":"Esta figura representa a planificação de um cone."},{"name":"A5","label":"&lt;div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v>
      </c>
      <c r="D874" s="184" t="str">
        <f t="shared" si="2"/>
        <v>#REF!</v>
      </c>
    </row>
    <row r="875" ht="15.75" customHeight="1">
      <c r="A875" s="184" t="str">
        <f>Seeds!AB612</f>
        <v>M4-G-12b-I-2</v>
      </c>
      <c r="B875" s="184" t="str">
        <f t="shared" si="291"/>
        <v>#REF!</v>
      </c>
      <c r="C875" s="184" t="str">
        <f>Seeds!AA612</f>
        <v>{"id":"M4-G-12b-I-2","stimulus":"&lt;p&gt;Selecione a figura que representa a planificação de um cone.&lt;/p&gt;","hint":"&lt;p&gt;A planificação de um corpo redondo é a série de formas geométricas ligadas que resultam do desdobramento do corpo em um plano.&lt;/p&gt;","feedback":"&lt;p&gt;A planificação de um corpo redondo é a série de formas geométricas ligadas que resultam do desdobramento do corpo em um plano.&lt;/p&gt;","seed":{"parameters":[],"calculated":[{"name":"A1","label":"&lt;div style=\"display:flex; justify-content:center;\"&gt;&lt;img src=\"https://blueberry-assets.oneclick.es/M4_G_12b_1.svg\" width=\"300\"&gt;&lt;/img&gt;&lt;/div&gt;","incorrect":true,"feedback":"Esta figura representa a planificação de um cilindro."},{"name":"A3","label":"&lt;div style=\"display:flex; justify-content:center;\"&gt;&lt;img src=\"https://blueberry-assets.oneclick.es/M4_G_12b_3.svg\" width=\"300\"&gt;&lt;/img&gt;&lt;/div&gt;"},{"name":"A4","label":"&lt;div style=\"display:flex; justify-content:center;\"&gt;&lt;img src=\"https://blueberry-assets.oneclick.es/M4_G_12b_4.svg\" width=\"300\"&gt;&lt;/img&gt;&lt;/div&gt;"},{"name":"A5","label":"&lt;div style=\"display:flex; justify-content:center;\"&gt;&lt;img src=\"https://blueberry-assets.oneclick.es/M4_G_12b_5.svg\" width=\"300\"&gt;&lt;/img&gt;&lt;/div&gt;","incorrect":true,"feedback":"Esta figura representa a planificação de um prisma triangular."},{"name":"A6","label":"&lt;div style=\"display:flex; justify-content:center;\"&gt;&lt;img src=\"https://blueberry-assets.oneclick.es/M4_G_12b_6.svg\" width=\"300\"&gt;&lt;/img&gt;&lt;/div&gt;","incorrect":true,"feedback":"Esta figura representa a planificação de uma pirâmide hexagonal."}],"uniques":true},"algorithm":{"name":"trueFalse","template":"Multiple choice – standard","params":{"countCorrect":1,"countIncorrect":2,"showCheckIcon":false,"columns":3}}}</v>
      </c>
      <c r="D875" s="184" t="str">
        <f t="shared" si="2"/>
        <v>#REF!</v>
      </c>
    </row>
    <row r="876" ht="15.75" customHeight="1">
      <c r="A876" s="184" t="str">
        <f>Seeds!AB613</f>
        <v>M4-G-12b-E-1</v>
      </c>
      <c r="B876" s="184" t="str">
        <f t="shared" si="291"/>
        <v>#REF!</v>
      </c>
      <c r="C876" s="184" t="str">
        <f>Seeds!AA613</f>
        <v>{
    "id": "M4-G-12b-E-1",
    "stimulus": "&lt;p&gt;Escreva o nome dos sólidos que correspondem às seguintes planificações.&lt;/p&gt;",
    "template": "&lt;table style=\"width: 100%;\"&gt;&lt;tbody&gt;&lt;tr&gt;&lt;td style=\"width: 50%; text-align: center; border: none;\"&gt;&lt;div style=\"display: inline-block;\"&gt;&lt;img src=\"https://blueberry-assets.oneclick.es/{{Q1}}\" width=\"300\"&gt;&lt;/img&gt;&lt;/div&gt;&lt;/td&gt;&lt;td style=\"width: 50%; text-align: center; border: none;\"&gt;&lt;div style=\"display: inline-block;\"&gt;&lt;img src=\"https://blueberry-assets.oneclick.es/{{Q2}}\"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"M4_G_12b_1.svg",
                    "M4_G_12b_2.svg"
                ]
            },
            {
                "name": "Q2",
                "label": null,
                "list": [
                    "M4_G_12b_3.svg",
                    "M4_G_12b_4.svg"
                ]
            }
        ],
        "calculated": [
            {
                "name": "A1",
                "label": "{{function}}",
                "function": "Cilindro",
                "feedback": "&lt;p&gt;Trata-se de um cilindro porque é formado por um retângulo e dois círculos.&lt;/p&gt;"
            },
            {
                "name": "A2",
                "label": "{{function}}",
                "function": "Cone",
                "feedback": "&lt;p&gt;Trata-se de um cone porque é composto por um setor circular e um círculo.&lt;/p&gt;"
            }
        ],
        "uniques": true
    },
    "algorithm": {
        "name": "calculateOperation",
        "template": "Cloze with text"
    }
}</v>
      </c>
      <c r="D876" s="184" t="str">
        <f t="shared" si="2"/>
        <v>#REF!</v>
      </c>
    </row>
    <row r="877" ht="15.75" customHeight="1">
      <c r="A877" s="184" t="str">
        <f>Seeds!AB614</f>
        <v>M4-G-12b-E-2</v>
      </c>
      <c r="B877" s="184" t="str">
        <f t="shared" si="291"/>
        <v>#REF!</v>
      </c>
      <c r="C877" s="184" t="str">
        <f>Seeds!AA614</f>
        <v>{
    "id": "M4-G-12b-E-2",
    "stimulus": "&lt;p&gt;Escreva o nome dos sólidos que correspondem às seguintes planificações.&lt;/p&gt;",
    "template": "&lt;table style=\"width: 100%;\"&gt;&lt;tbody&gt;&lt;tr&gt;&lt;td style=\"width: 50%; text-align: center; border: none;\"&gt;&lt;div style=\"display: inline-block;\"&gt;&lt;img src=\"http://blueberry-assets.oneclick.es/{{Q1}}\" width=\"300\"&gt;&lt;/img&gt;&lt;/div&gt;&lt;/td&gt;&lt;td style=\"width: 50%; text-align: center; border: none;\"&gt;&lt;div style=\"display: inline-block;\"&gt;&lt;img src=\"http://blueberry-assets.oneclick.es/{{Q2}}\" width=\"300\"&gt;&lt;/img&gt;&lt;/div&gt;&lt;/td&gt;&lt;/tr&gt;&lt;tr&gt;&lt;td style=\"width: 50%; text-align: center; border: none;\"&gt;{{response}}&lt;/td&gt;&lt;td style=\"width: 50%; text-align: center; border: none;\"&gt;{{response}}&lt;/td&gt;&lt;/tr&gt;&lt;/tbody&gt;&lt;/table&gt;",
    "feedback": "&lt;p&gt;A planificação de um sólido é a série de formas geométricas ligadas que resultam do desdobramento do sólido em um plano.&lt;/p&gt;",
    "seed": {
        "parameters": [
            {
                "name": "Q1",
                "label": null,
                "list": [
                    "M4_G_12b_3.svg",
                    "M4_G_12b_4.svg"
                ]
            },
            {
                "name": "Q2",
                "label": null,
                "list": [
                    "M4_G_12b_1.svg",
                    "M4_G_12b_2.svg"
                ]
            }
        ],
        "calculated": [
            {
                "name": "A1",
                "label": "{{function}}",
                "function": "Cone",
                "feedback": "&lt;p&gt;Trata-se de um cone porque é formado por um setor circular e um círculo.&lt;/p&gt;"
            },
            {
                "name": "A2",
                "label": "{{function}}",
                "function": "Cilindro",
                "feedback": "&lt;p&gt;Trata-se de um cilindro porque é formado por um retângulo e dois círculos.&lt;/p&gt;"
            }
        ],
        "uniques": true
    },
    "algorithm": {
        "name": "calculateOperation",
        "template": "Cloze with text"
    }
}</v>
      </c>
      <c r="D877" s="184" t="str">
        <f t="shared" si="2"/>
        <v>#REF!</v>
      </c>
    </row>
    <row r="878" ht="15.75" customHeight="1">
      <c r="A878" s="184" t="str">
        <f>Seeds!AB615</f>
        <v>M4-EyP-1a-I-1</v>
      </c>
      <c r="B878" s="184" t="str">
        <f t="shared" si="291"/>
        <v>#REF!</v>
      </c>
      <c r="C878" s="184" t="str">
        <f>Seeds!AA615</f>
        <v>{"id":"M4-EyP-1a-I-1","stimulus":"&lt;p&gt;Selecione a afirmação correta sobre os dados do quadro.&lt;/p&gt;&lt;div style=\"border: 3px solid #24817C;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!important;\"&gt;{{Q3}}&lt;/td&gt;&lt;/tr&gt;&lt;/tbody&gt;&lt;/table&gt;&lt;/div&gt;","hint":"&lt;p&gt;A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2."},{"name":"A2","label":"A frequência absoluta de {{Q2}} é 2."},{"name":"A3","label":"A frequência absoluta de {{Q3}} é 3."},{"name":"A4","label":"A frequência absoluta de {{Q4}} é 3."},{"name":"A5","label":"A frequência absoluta de {{Q1}} é 3.","incorrect":true},{"name":"A6","label":"A frequência absoluta de {{Q1}} é 1.","incorrect":true},{"name":"A7","label":"A frequência absoluta de {{Q2}} é 3.","incorrect":true},{"name":"A8","label":"A frequência absoluta de {{Q2}} é 1.","incorrect":true},{"name":"A9","label":"A frequência absoluta de {{Q3}} é 2.","incorrect":true},{"name":"A10","label":"A frequência absoluta de {{Q3}} é 1.","incorrect":true},{"name":"A11","label":"A frequência absoluta de {{Q4}} é 1.","incorrect":true},{"name":"A12","label":"A frequência absoluta de {{Q4}} é 2.","incorrect":true}],"uniques":true},"algorithm":{"name":"trueFalse","template":"Multiple choice – multiple response","params":{"countCorrect":2,"countIncorrect":1,"showCheckIcon":true}}}</v>
      </c>
      <c r="D878" s="184" t="str">
        <f t="shared" si="2"/>
        <v>#REF!</v>
      </c>
    </row>
    <row r="879" ht="15.75" customHeight="1">
      <c r="A879" s="184" t="str">
        <f>Seeds!AB616</f>
        <v>M4-EyP-1a-I-2</v>
      </c>
      <c r="B879" s="184" t="str">
        <f t="shared" si="291"/>
        <v>#REF!</v>
      </c>
      <c r="C879" s="184" t="str">
        <f>Seeds!AA616</f>
        <v>{"id":"M4-EyP-1a-I-2","stimulus":"&lt;p&gt;Selecione a afirmação correta sobre os dados do quadro.&lt;/p&gt;&lt;div style=\"border: 3px solid #24817C; padding: 0.5rem;\"&gt;&lt;table style=\"width: 100%; background: none !important;\"&gt;&lt;tbody&gt;&lt;tr&gt;&lt;td style=\"width: 20%; text-align: center; border: none; background: none !important;\"&gt;{{Q1}}&lt;/td&gt;&lt;td style=\"width: 20%; text-align: center; border: none; background: none !important;\"&gt;{{Q4}}&lt;/td&gt;&lt;td style=\"width: 20%; text-align: center; border: none; background: none !important;\"&gt;{{Q2}}&lt;/td&gt;&lt;td style=\"width: 20%; text-align: center; border: none; background: none !important;\"&gt;{{Q4}}&lt;/td&gt;&lt;td style=\"width: 20%; text-align: center; border: none; background: none !important;\"&gt;{{Q2}}&lt;/td&gt;&lt;/tr&gt;&lt;tr&gt;&lt;td style=\"width: 20%; text-align: center; border: none; background: none !important;\"&gt;{{Q1}}&lt;/td&gt;&lt;td style=\"width: 20%; text-align: center; border: none; background: none !important;\"&gt;{{Q1}}&lt;/td&gt;&lt;td style=\"width: 20%; text-align: center; border: none; background: none !important;\"&gt;{{Q4}}&lt;/td&gt;&lt;td style=\"width: 20%; text-align: center; border: none; background: none !important;\"&gt;{{Q3}}&lt;/td&gt;&lt;td style=\"width: 20%; text-align: center; border: none; background: none !important;\"&gt;{{Q1}}&lt;/td&gt;&lt;/tr&gt;&lt;/tbody&gt;&lt;/table&gt;&lt;/div&gt;","hint":"&lt;p&gt;A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name":"Q4","label":null,"min":1,"max":12,"step":1}],"calculated":[{"name":"A1","label":"A frequência absoluta de {{Q1}} é 4."},{"name":"A2","label":"A frequência absoluta de {{Q2}} é 2."},{"name":"A3","label":"A frequência absoluta de {{Q3}} é 1."},{"name":"A4","label":"A frequência absoluta de {{Q4}} é 3."},{"name":"A5","label":"A frequência absoluta de {{Q1}} é 2.","incorrect":true},{"name":"A6","label":"A frequência absoluta de {{Q1}} é 3.","incorrect":true},{"name":"A7","label":"A frequência absoluta de {{Q2}} é 1.","incorrect":true},{"name":"A8","label":"A frequência absoluta de {{Q2}} é 3.","incorrect":true},{"name":"A9","label":"A frequência absoluta de {{Q3}} é 2.","incorrect":true},{"name":"A10","label":"A frequência absoluta de {{Q3}} é 3.","incorrect":true},{"name":"A11","label":"A frequência absoluta de {{Q4}} é 2.","incorrect":true},{"name":"A12","label":"A frequência absoluta de {{Q4}} é 4.","incorrect":true}],"uniques":true},"algorithm":{"name":"trueFalse","template":"Multiple choice – multiple response","params":{"countCorrect":2,"countIncorrect":1,"showCheckIcon":true}}}</v>
      </c>
      <c r="D879" s="184" t="str">
        <f t="shared" si="2"/>
        <v>#REF!</v>
      </c>
    </row>
    <row r="880" ht="15.75" customHeight="1">
      <c r="A880" s="184" t="str">
        <f>Seeds!AB617</f>
        <v>M4-EyP-1a-E-1</v>
      </c>
      <c r="B880" s="184" t="str">
        <f t="shared" si="291"/>
        <v>#REF!</v>
      </c>
      <c r="C880" s="184" t="str">
        <f>Seeds!AA617</f>
        <v>{"id":"M4-EyP-1a-E-1","stimulus":"&lt;p&gt;Observe os dados do quadro e complete a tabela de frequência.&lt;/p&gt;&lt;div style=\"border: 3px solid #C77CB7; padding: 0.5rem;\"&gt;&lt;table style=\"width: 100%; background: none !important;\"&gt;&lt;tbody&gt;&lt;tr&gt;&lt;td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!important;\"&gt;{{Q1}}&lt;/td&gt;&lt;td style=\"width: 25%; text-align: center; border: none; background: none !important;\"&gt;{{Q3}}&lt;/td&gt;&lt;td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6"},{"name":"A2","label":"{{function}}","function":"2"},{"name":"A3","label":"{{function}}","function":"4"}],"uniques":true},"algorithm":{"name":"calculateOperation","params":{"method":"equivLiteral","keyboard":"NUMERICAL"}}}</v>
      </c>
      <c r="D880" s="184" t="str">
        <f t="shared" si="2"/>
        <v>#REF!</v>
      </c>
    </row>
    <row r="881" ht="15.75" customHeight="1">
      <c r="A881" s="184" t="str">
        <f>Seeds!AB618</f>
        <v>M4-EyP-1a-E-2</v>
      </c>
      <c r="B881" s="184" t="str">
        <f t="shared" si="291"/>
        <v>#REF!</v>
      </c>
      <c r="C881" s="184" t="str">
        <f>Seeds!AA618</f>
        <v>{"id":"M4-EyP-1a-E-2","stimulus":"&lt;p&gt;Observe os dados do quadro e complete a tabela de frequência.&lt;/p&gt;&lt;div style=\"border: 3px solid #C77CB7; padding: 0.5rem;\"&gt;&lt;table style=\"width: 100%; background: none !important;\"&gt;&lt;tbody&gt;&lt;tr&gt;&lt;td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!important;\"&gt;{{Q2}}&lt;/td&gt;&lt;td style=\"width: 25%; text-align: center; border: none; background: none !important;\"&gt;{{Q1}}&lt;/td&gt;&lt;/tr&gt;&lt;tr&gt;&lt;td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!important;\"&gt;{{Q3}}&lt;/td&gt;&lt;/tr&gt;&lt;/tbody&gt;&lt;/table&gt;&lt;/div&gt;","template":"&lt;table style=\"width: 100%;\"&gt;&lt;tbody&gt;&lt;tr&gt;&lt;td style=\"width: 50%; text-align: center; color: white; background-color: #C77CB7;\"&gt;&lt;strong&gt;Valores&lt;/strong&gt;&lt;/td&gt;&lt;td style=\"width: 50%; text-align: center; color: white; background-color: #C77CB7;\"&gt;&lt;strong&gt;Frecuencia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min":1,"max":12,"step":1},{"name":"Q2","label":null,"min":1,"max":12,"step":1},{"name":"Q3","label":null,"min":1,"max":12,"step":1}],"calculated":[{"name":"A1","label":"{{function}}","function":"5"},{"name":"A2","label":"{{function}}","function":"3"},{"name":"A3","label":"{{function}}","function":"4"}],"uniques":true},"algorithm":{"name":"calculateOperation","params":{"method":"equivLiteral","keyboard":"NUMERICAL"}}}</v>
      </c>
      <c r="D881" s="184" t="str">
        <f t="shared" si="2"/>
        <v>#REF!</v>
      </c>
    </row>
    <row r="882" ht="15.75" customHeight="1">
      <c r="A882" s="184" t="str">
        <f>Seeds!AB619</f>
        <v>M4-EyP-1a-A-1</v>
      </c>
      <c r="B882" s="184" t="str">
        <f t="shared" si="291"/>
        <v>#REF!</v>
      </c>
      <c r="C882" s="184" t="str">
        <f>Seeds!AA619</f>
        <v>{"id":"M4-EyP-1a-A-1","stimulus":"&lt;p&gt;Alfredo anotou a cor de todas as suas camisas nesta lista. Observe os dados e complete a tabela de frequência.&lt;/p&gt;&lt;div style=\"border: 3px solid #72D2CD;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#72D2CD;\"&gt;&lt;strong&gt;Cor da camisa&lt;/strong&gt;&lt;/td&gt;&lt;td style=\"width: 50%; text-align: center; color: white; background-color: #72D2CD;\"&gt;&lt;strong&gt;Frequência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Azul","Branca","Verde"]},{"name":"Q2","label":null,"list":["Azul","Branca","Verde"]},{"name":"Q3","label":null,"list":["Azul","Branca","Verde"]}],"calculated":[{"name":"A1","label":"{{function}}","function":"6"},{"name":"A2","label":"{{function}}","function":"7"},{"name":"A3","label":"{{function}}","function":"3"}],"uniques":true},"algorithm":{"name":"calculateOperation","params":{"method":"equivLiteral","keyboard":"NUMERICAL"}}}</v>
      </c>
      <c r="D882" s="184" t="str">
        <f t="shared" si="2"/>
        <v>#REF!</v>
      </c>
    </row>
    <row r="883" ht="15.75" customHeight="1">
      <c r="A883" s="184" t="str">
        <f>Seeds!AB620</f>
        <v>M4-EyP-1a-A-2</v>
      </c>
      <c r="B883" s="184" t="str">
        <f t="shared" si="291"/>
        <v>#REF!</v>
      </c>
      <c r="C883" s="184" t="str">
        <f>Seeds!AA620</f>
        <v>{"id":"M4-EyP-1a-A-2","stimulus":"&lt;p&gt;Um grupo de amigos anotou em que andar do prédio cada um deles mora. Observe os dados e complete a tabela de frequência.&lt;/p&gt;&lt;div style=\"border: 3px solid #BDB1FB; padding: 0.5rem;\"&gt;&lt;table style=\"width: 100%; background: none !important;\"&gt;&lt;tbody&gt;&lt;tr&gt;&lt;td style=\"width: 33.3%; text-align: center; border: none; background: none !important;\"&gt;{{Q1}}&lt;/td&gt;&lt;td style=\"width: 33.3%; text-align: center; border: none; background: none !important;\"&gt;{{Q2}}&lt;/td&gt;&lt;td style=\"width: 33.3%; text-align: center; border: none; background: none !important;\"&gt;{{Q1}}&lt;/td&gt;&lt;/tr&gt;&lt;tr&gt;&lt;td style=\"width: 33.3%; text-align: center; border: none; background: none !important;\"&gt;{{Q1}}&lt;/td&gt;&lt;td style=\"width: 33.3%; text-align: center; border: none; background: none !important;\"&gt;{{Q2}}&lt;/td&gt;&lt;td style=\"width: 33.3%; text-align: center; border: none; background: none !important;\"&gt;{{Q2}}&lt;/td&gt;&lt;/tr&gt;&lt;tr&gt;&lt;td style=\"width: 33.3%; text-align: center; border: none; background: none !important;\"&gt;{{Q1}}&lt;/td&gt;&lt;td style=\"width: 33.3%; text-align: center; border: none; background: none !important;\"&gt;{{Q3}}&lt;/td&gt;&lt;td style=\"width: 33.3%; text-align: center; border: none; background: none !important;\"&gt;{{Q3}}&lt;/td&gt;&lt;/tr&gt;&lt;/tr&gt;&lt;/tbody&gt;&lt;/table&gt;&lt;/div&gt;","template":"&lt;table style=\"width: 100%;\"&gt;&lt;tbody&gt;&lt;tr&gt;&lt;td style=\"width: 50%; text-align: center; color: white; background-color: #BDB1FB;\"&gt;&lt;strong&gt;Andar&lt;/strong&gt;&lt;/td&gt;&lt;td style=\"width: 50%; text-align: center; color: white; background-color: #BDB1FB;\"&gt;&lt;strong&gt;Frequência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repetido.&lt;/p&gt;","seed":{"parameters":[{"name":"Q1","label":null,"list":["2 º andar","4 º andar","5 º andar","6 º andar"]},{"name":"Q2","label":null,"list":["2 º andar","4 º andar","5 º andar","6 º andar"]},{"name":"Q3","label":null,"list":["2 º andar","4 º andar","5 º andar","6 º andar"]}],"calculated":[{"name":"A1","label":"{{function}}","function":"4"},{"name":"A2","label":"{{function}}","function":"3"},{"name":"A3","label":"{{function}}","function":"2"}],"uniques":true},"algorithm":{"name":"calculateOperation","params":{"method":"equivLiteral","keyboard":"NUMERICAL"}}}</v>
      </c>
      <c r="D883" s="184" t="str">
        <f t="shared" si="2"/>
        <v>#REF!</v>
      </c>
    </row>
    <row r="884" ht="15.75" customHeight="1">
      <c r="A884" s="184" t="str">
        <f>Seeds!AB621</f>
        <v>M4-EyP-1a-A-3</v>
      </c>
      <c r="B884" s="184" t="str">
        <f t="shared" si="291"/>
        <v>#REF!</v>
      </c>
      <c r="C884" s="184" t="str">
        <f>Seeds!AA621</f>
        <v>{"id":"M4-EyP-1a-A-3","stimulus":"&lt;p&gt;A professora de Educação Física anotou os esportes preferidos de seus alunos. Observe os dados e complete a tabela de frequência.&lt;/p&gt;&lt;div style=\"border: 3px solid #FEA487; padding: 0.5rem;\"&gt;&lt;table style=\"width: 100%; background: none !important;\"&gt;&lt;tbody&gt;&lt;tr&gt;&lt;td style=\"width: 25%; text-align: center; border: none; background: none !important;\"&gt;{{Q2}}&lt;/td&gt;&lt;td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!important;\"&gt;{{Q3}}&lt;/td&gt;&lt;td style=\"width: 25%; text-align: center; border: none; background: none !important;\"&gt;{{Q3}}&lt;/td&gt;&lt;td style=\"width: 25%; text-align: center; border: none; background: none !important;\"&gt;{{Q1}}&lt;/td&gt;&lt;td style=\"width: 25%; text-align: center; border: none; background: none !important;\"&gt;{{Q2}}&lt;/td&gt;&lt;/tr&gt;&lt;tr&gt;&lt;td style=\"width: 25%; text-align: center; border: none; background: none !important;\"&gt;{{Q3}}&lt;/td&gt;&lt;td style=\"width: 25%; text-align: center; border: none; background: none !important;\"&gt;{{Q1}}&lt;/td&gt;&lt;td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background-color: #FEA487;\"&gt;&lt;strong&gt;Esporte&lt;/strong&gt;&lt;/td&gt;&lt;td style=\"width: 50%; text-align: center; color: white; background-color: #FEA487;\"&gt;&lt;strong&gt;Frequência absoluta&lt;/strong&gt;&lt;/td&gt;&lt;/tr&gt;&lt;tr&gt;&lt;td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center;\"&gt;{{response}}&lt;/td&gt;&lt;/tr&gt;&lt;/tbody&gt;&lt;/table&gt;","hint":"&lt;p&gt;A frequência absoluta de um dado é o número de vezes que ele é repetido.&lt;/p&gt;","feedback":"&lt;p&gt;A frequência absoluta de um dado é o número de vezes que ele é repetido.&lt;/p&gt;","seed":{"parameters":[{"name":"Q1","label":null,"list":["Natação","Futsal","Vôlei"]},{"name":"Q2","label":null,"list":["Natação","Futsal","Vôlei"]},{"name":"Q3","label":null,"list":["Natação","Futsal","Vôlei"]}],"calculated":[{"name":"A1","label":"{{function}}","function":"2"},{"name":"A2","label":"{{function}}","function":"4"},{"name":"A3","label":"{{function}}","function":"6"}],"uniques":true},"algorithm":{"name":"calculateOperation","params":{"method":"equivLiteral","keyboard":"NUMERICAL"}}}</v>
      </c>
      <c r="D884" s="184" t="str">
        <f t="shared" si="2"/>
        <v>#REF!</v>
      </c>
    </row>
    <row r="885" ht="15.75" customHeight="1">
      <c r="A885" s="184" t="str">
        <f>Seeds!AB622</f>
        <v>M4-EyP-1b-I-1</v>
      </c>
      <c r="B885" s="184" t="str">
        <f t="shared" si="291"/>
        <v>#REF!</v>
      </c>
      <c r="C885" s="184" t="str">
        <f>Seeds!AA622</f>
        <v>{"id":"M4-EyP-1b-I-1","stimulus":"&lt;p&gt;Esta tabela de frequência mostra o número de irmãos que os colegas de classe de Jaime têm. Selecione a afirmação correta.&lt;/p&gt;&lt;table style=\"width: 100%;\"&gt;&lt;tbody&gt;&lt;tr&gt;&lt;td style=\"width: 50%; text-align: center; color: white; background-color: #C77CB7;\"&gt;&lt;strong&gt;Número de irmãos&lt;/strong&gt;&lt;/td&gt;&lt;td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á {{Q2}} alunos que têm {{Q1}} irmãos."},{"name":"A2","label":"Há {{Q4}} alunos que têm {{Q3}} irmãos."},{"name":"A3","label":"Há {{Q6}} alunos que têm {{Q5}} irmãos."},{"name":"A4","label":"Há {{Q1}} alunos que têm {{Q2}} irmãos.","incorrect":true,"feedback":"&lt;p&gt;Há {{Q2}} alunos que têm {{Q1}} irmãos.&lt;/p&gt;"},{"name":"A5","label":"Há {{Q3}} alunos que têm {{Q4}} irmãos.","incorrect":true,"feedback":"&lt;p&gt;Há {{Q4}} alunos que têm {{Q3}} irmãos.&lt;/p&gt;"},{"name":"A6","label":"Há {{Q5}} alunos que têm {{Q6}} irmãos.","incorrect":true,"feedback":"&lt;p&gt;Há {{Q6}} alunos que têm {{Q5}} irmãos.&lt;/p&gt;"},{"name":"A7","label":"Há {{Q2}} alunos que têm {{Q3}} irmãos.","incorrect":true,"feedback":"&lt;p&gt;Há {{Q4}} alunos que têm {{Q3}} irmãos.&lt;/p&gt;"},{"name":"A8","label":"Há {{Q4}} alunos que têm {{Q5}} irmãos.","incorrect":true,"feedback":"&lt;p&gt;Há {{Q6}} alunos que têm {{Q5}} irmãos.&lt;/p&gt;"},{"name":"A9","label":"Há {{Q6}} alunos que têm {{Q1}} irmãos.","incorrect":true,"feedback":"&lt;p&gt;Há {{Q2}} alunos que têm {{Q1}} irmãos.&lt;/p&gt;"}],"uniques":true},"algorithm":{"name":"trueFalse","template":"Multiple choice – standard","params":{"countCorrect":1,"countIncorrect":2,"showCheckIcon":true}}}</v>
      </c>
      <c r="D885" s="184" t="str">
        <f t="shared" si="2"/>
        <v>#REF!</v>
      </c>
    </row>
    <row r="886" ht="15.75" customHeight="1">
      <c r="A886" s="184" t="str">
        <f>Seeds!AB623</f>
        <v>M4-EyP-1b-I-2</v>
      </c>
      <c r="B886" s="184" t="str">
        <f t="shared" si="291"/>
        <v>#REF!</v>
      </c>
      <c r="C886" s="184" t="str">
        <f>Seeds!AA623</f>
        <v>{"id":"M4-EyP-1b-I-2","stimulus":"&lt;p&gt;Em um restaurante, foi anotado em um quadro o número de pessoas que estão comendo em cada mesa. Selecione a afirmação correta.&lt;/p&gt;&lt;table style=\"width: 100%;\"&gt;&lt;tbody&gt;&lt;tr&gt;&lt;td style=\"width: 50%; text-align: center; color: white; background-color: #C77CB7;\"&gt;&lt;strong&gt;Pessoas por mesa&lt;/strong&gt;&lt;/td&gt;&lt;td style=\"width: 50%; text-align: center; color: white; background-color: #C77CB7;\"&gt;&lt;strong&gt;Frequência absoluta&lt;/strong&gt;&lt;/td&gt;&lt;/tr&gt;&lt;tr&gt;&lt;td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de um dado é o número de vezes que ele é repetido.&lt;/p&gt;","feedback":"&lt;p&gt;A frequência absoluta de um dado é o número de vezes que ele é repetido.&lt;/p&gt;","seed":{"parameters":[{"name":"Q1","label":null,"min":2,"max":10,"step":1},{"name":"Q2","label":null,"min":2,"max":10,"step":1},{"name":"Q3","label":null,"min":2,"max":10,"step":1},{"name":"Q4","label":null,"min":2,"max":10,"step":1},{"name":"Q5","label":null,"min":2,"max":10,"step":1},{"name":"Q6","label":null,"min":2,"max":10,"step":1}],"calculated":[{"name":"A1","label":"H;a {{Q2}} mesas com {{Q1}} pessoas."},{"name":"A2","label":"Há {{Q4}} mesas com {{Q3}} pessoas."},{"name":"A3","label":"Há {{Q6}} mesas com {{Q5}} pessoas."},{"name":"A4","label":"Há {{Q1}} mesas com {{Q2}} pessoas.","incorrect":true,"feedback":"&lt;p&gt;Há {{Q2}} mesas com {{Q1}} pessoas.&lt;/p&gt;"},{"name":"A5","label":"Há {{Q3}} mesas com {{Q4}} pessoas.","incorrect":true,"feedback":"&lt;p&gt;Há {{Q4}} mesas com {{Q3}} pessoas.&lt;/p&gt;"},{"name":"A6","label":"Há {{Q5}} mesas com {{Q6}} pessoas.","incorrect":true,"feedback":"&lt;p&gt;Há {{Q6}} mesas com {{Q5}} pessoas.&lt;/p&gt;"},{"name":"A7","label":"Há {{Q2}} mesas com {{Q3}} pessoas.","incorrect":true,"feedback":"&lt;p&gt;Há {{Q4}} mesas com {{Q3}} pessoas.&lt;/p&gt;"},{"name":"A8","label":"Há {{Q4}} mesas com {{Q1}} pessoas.","incorrect":true,"feedback":"&lt;p&gt;Há {{Q2}} mesas com {{Q1}} pessoas.&lt;/p&gt;"},{"name":"A9","label":"Há {{Q6}} mesas com {{Q3}} pessoas.","incorrect":true,"feedback":"&lt;p&gt;Há {{Q4}} mesas com {{Q3}} pessoas.&lt;/p&gt;"}],"uniques":true},"algorithm":{"name":"trueFalse","template":"Multiple choice – standard","params":{"countCorrect":1,"countIncorrect":2,"showCheckIcon":true}}}</v>
      </c>
      <c r="D886" s="184" t="str">
        <f t="shared" si="2"/>
        <v>#REF!</v>
      </c>
    </row>
    <row r="887" ht="15.75" customHeight="1">
      <c r="A887" s="184" t="str">
        <f>Seeds!AB624</f>
        <v>M4-EyP-1b-I-3</v>
      </c>
      <c r="B887" s="184" t="str">
        <f t="shared" si="291"/>
        <v>#REF!</v>
      </c>
      <c r="C887" s="184" t="str">
        <f>Seeds!AA624</f>
        <v>{"id":"M4-EyP-1b-I-3","stimulus":"&lt;p&gt;Um grupo de músicos anotaram nesta tabela quantos deles tocam cada instrumento. Selecione a afirmação correta.&lt;/p&gt;&lt;table style=\"width: 100%;\"&gt;&lt;tbody&gt;&lt;tr&gt;&lt;td style=\"width: 50%; text-align: center; color: white; background-color: #C77CB7;\"&gt;&lt;strong&gt;Instrumento&lt;/strong&gt;&lt;/td&gt;&lt;td style=\"width: 50%; text-align: center; color: white; background-color: #C77CB7;\"&gt;&lt;strong&gt;Frequência absoluta&lt;/strong&gt;&lt;/td&gt;&lt;/tr&gt;&lt;tr&gt;&lt;td style=\"width: 50%; text-align: center;\"&gt;{{Q1}}&lt;/td&gt;&lt;td style=\"width: 50%; text-align: center;\"&gt;{{Q4}}&lt;/td&gt;&lt;/tr&gt;&lt;tr&gt;&lt;td style=\"width: 50%; text-align: center;\"&gt;{{Q2}}&lt;/td&gt;&lt;td style=\"width: 50%; text-align: center;\"&gt;{{Q5}}&lt;/td&gt;&lt;/tr&gt;&lt;tr&gt;&lt;td style=\"width: 50%; text-align: center;\"&gt;{{Q3}}&lt;/td&gt;&lt;td style=\"width: 50%; text-align: center;\"&gt;{{Q6}}&lt;/td&gt;&lt;/tr&gt;&lt;/tbody&gt;&lt;/table&gt;","hint":"&lt;p&gt;A frequência absoluta de um dado é o número de vezes que o dado se repete.&lt;/p&gt;","feedback":"&lt;p&gt;A frequência absoluta de um dado é o número de vezes que o dado se repete.&lt;/p&gt;","seed":{"parameters":[{"name":"Q1","label":null,"list":["saxofone","piano","violino","xilofone","ukulele","arcodeão"]},{"name":"Q2","label":null,"list":["saxofone","piano","violino","xilofone","ukulele","arcodeão"]},{"name":"Q3","label":null,"list":["saxofone","piano","violino","xilofone","ukulele","arcodeão"]},{"name":"Q4","label":null,"min":2,"max":10,"step":1},{"name":"Q5","label":null,"min":2,"max":10,"step":1},{"name":"Q6","label":null,"min":2,"max":10,"step":1}],"calculated":[{"name":"A1","label":"{{Q4}} músicos tocam {{Q1}}."},{"name":"A2","label":"{{Q5}} músicos tocam {{Q2}}."},{"name":"A3","label":"{{Q6}} músicos tocam {{Q3}}."},{"name":"A4","label":"{{Q4}} músicos tocam {{Q2}}.","incorrect":true,"feedback":"&lt;p&gt;{{Q5}} músicos tocam {{Q2}}.&lt;/p&gt;"},{"name":"A5","label":"{{Q4}} músicos tocam {{Q3}}.","incorrect":true,"feedback":"&lt;p&gt;{{Q6}} músicos tocam {{Q3}}.&lt;/p&gt;"},{"name":"A6","label":"{{Q5}} músicos tocam {{Q1}}.","incorrect":true,"feedback":"&lt;p&gt;{{Q4}} músicos tocam {{Q1}}.&lt;/p&gt;"},{"name":"A7","label":"{{Q5}} músicos tocam {{Q3}}.","incorrect":true,"feedback":"&lt;p&gt;{{Q6}} músicos tocam {{Q3}}.&lt;/p&gt;"},{"name":"A8","label":"{{Q6}} músicos tocam {{Q1}}.","incorrect":true,"feedback":"&lt;p&gt;{{Q4}} músicos tocam {{Q1}}.&lt;/p&gt;"},{"name":"A9","label":"{{Q6}} músicos tocam {{Q2}}.","incorrect":true,"feedback":"&lt;p&gt;{{Q5}} músicos tocam {{Q2}}.&lt;/p&gt;"}],"uniques":true},"algorithm":{"name":"trueFalse","template":"Multiple choice – standard","params":{"countCorrect":1,"countIncorrect":2,"showCheckIcon":true}}}</v>
      </c>
      <c r="D887" s="184" t="str">
        <f t="shared" si="2"/>
        <v>#REF!</v>
      </c>
    </row>
    <row r="888" ht="15.75" customHeight="1">
      <c r="A888" s="184" t="str">
        <f>Seeds!AB625</f>
        <v>M4-EyP-1b-E-1</v>
      </c>
      <c r="B888" s="184" t="str">
        <f t="shared" si="291"/>
        <v>#REF!</v>
      </c>
      <c r="C888" s="184" t="str">
        <f>Seeds!AA625</f>
        <v>{"id":"M4-EyP-1b-E-1","stimulus":"&lt;p&gt;Fernanda escreveu nesta tabela os números que ela tirou depois de jogar um dado de seis faces várias vezes. Complete as seguintes frases.&lt;/p&gt;&lt;table style=\"width: 100%;\"&gt;&lt;tbody&gt;&lt;tr&gt;&lt;td style=\"width: 50%; text-align: center; color: white; background-color: #72D2CD;\"&gt;&lt;strong&gt;Número&lt;/strong&gt;&lt;/td&gt;&lt;td style=\"width: 50%; text-align: center; color: white; background-color: #72D2CD;\"&gt;&lt;strong&gt;Frequência absoluta&lt;/strong&gt;&lt;/td&gt;&lt;/tr&gt;&lt;tr&gt;&lt;td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center;\"&gt;{{Q6}}&lt;/td&gt;&lt;/tr&gt;&lt;/tbody&gt;&lt;/table&gt;","template":"&lt;p&gt;O número {{response}} saiu {{Q2}} vezes.&lt;/p&gt;&lt;p&gt;O número {{response}} saiu {{Q4}} vezes.&lt;/p&gt;","hint":"&lt;p&gt;A frequência absoluta de um dado é o número de vezes que o dado se repete.&lt;/p&gt;","feedback":"&lt;p&gt;A frequência absoluta de um dado é o número de vezes que o dado se repete.&lt;/p&gt;","seed":{"parameters":[{"name":"Q1","label":null,"min":1,"max":15,"step":1},{"name":"Q2","label":null,"min":1,"max":15,"step":1},{"name":"Q3","label":null,"min":1,"max":15,"step":1},{"name":"Q4","label":null,"min":1,"max":15,"step":1},{"name":"Q5","label":null,"min":1,"max":15,"step":1},{"name":"Q6","label":null,"min":1,"max":15,"step":1}],"calculated":[{"name":"A1","label":"{{function}}","function":"2"},{"name":"A2","label":"{{function}}","function":"4"}],"uniques":true},"algorithm":{"name":"calculateOperation","params":{"method":"equivLiteral","keyboard":"NUMERICAL"}}}</v>
      </c>
      <c r="D888" s="184" t="str">
        <f t="shared" si="2"/>
        <v>#REF!</v>
      </c>
    </row>
    <row r="889" ht="15.75" customHeight="1">
      <c r="A889" s="184" t="str">
        <f>Seeds!AB626</f>
        <v>M4-EyP-1b-E-2</v>
      </c>
      <c r="B889" s="184" t="str">
        <f t="shared" si="291"/>
        <v>#REF!</v>
      </c>
      <c r="C889" s="184" t="str">
        <f>Seeds!AA626</f>
        <v>{"id":"M4-EyP-1b-E-2","stimulus":"&lt;p&gt;Nesta tabela foram anotados os pratos favoritos de um grupo de crianças. Complete as seguintes frases.&lt;/p&gt;&lt;table style=\"width: 100%;\"&gt;&lt;tbody&gt;&lt;tr&gt;&lt;td style=\"width: 50%; text-align: center; color: white; background-color: #72D2CD;\"&gt;&lt;strong&gt;Pratos favoritos&lt;/strong&gt;&lt;/td&gt;&lt;td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center;\"&gt;{{Q4}}&lt;/td&gt;&lt;/tr&gt;&lt;/tbody&gt;&lt;/table&gt;","template":"&lt;p&gt;O prato favorito de {{response}} crianças é {{Q7}}.&lt;/p&gt;&lt;p&gt;O prato favorito de {{response}} crianças é {{Q10}}.&lt;/p&gt;","hint":"&lt;p&gt;A frequência absoluta de um dado é o número de vezes que o dado se repete.&lt;/p&gt;","feedback":"&lt;p&gt;A frequência absoluta de um dado é o número de vezes que o dado se repete.&lt;/p&gt;","seed":{"parameters":[{"name":"Q1","label":null,"min":50,"max":100,"step":1},{"name":"Q2","label":null,"min":50,"max":100,"step":1},{"name":"Q3","label":null,"min":50,"max":100,"step":1},{"name":"Q4","label":null,"min":50,"max":100,"step":1},{"name":"Q7","label":null,"list":["sopa","estrogonofe","feijoada","macarrão","arroz com feijão","lasanha"]},{"name":"Q8","label":null,"list":["sopa","estrogonofe","feijoada","macarrão","arroz com feijão","lasanha"]},{"name":"Q9","label":null,"list":["sopa","estrogonofe","feijoada","macarrão","arroz com feijão","lasanha"]},{"name":"Q10","label":null,"list":["sopa","estrogonofe","feijoada","macarrão","arroz com feijão","lasanha"]}],"calculated":[{"name":"A1","label":"{{function}}","function":"{{Q1}}"},{"name":"A2","label":"{{function}}","function":"{{Q4}}"}],"uniques":true},"algorithm":{"name":"calculateOperation","params":{"method":"equivLiteral","keyboard":"NUMERICAL"}}}</v>
      </c>
      <c r="D889" s="184" t="str">
        <f t="shared" si="2"/>
        <v>#REF!</v>
      </c>
    </row>
    <row r="890" ht="15.75" customHeight="1">
      <c r="A890" s="184" t="str">
        <f>Seeds!AB627</f>
        <v>M4-EyP-1b-E-3</v>
      </c>
      <c r="B890" s="184" t="str">
        <f t="shared" si="291"/>
        <v>#REF!</v>
      </c>
      <c r="C890" s="184" t="str">
        <f>Seeds!AA627</f>
        <v>{"id":"M4-EyP-1b-E-3","stimulus":"&lt;p&gt;Caio registrou o número de viagens que seus amigos fizeram no ano passado. Complete as seguintes frases.&lt;/p&gt;&lt;table style=\"width: 100%;\"&gt;&lt;tbody&gt;&lt;tr&gt;&lt;td style=\"width: 50%; text-align: center; color: white; background-color: #72D2CD;\"&gt;&lt;strong&gt;Amigos&lt;/strong&gt;&lt;/td&gt;&lt;td style=\"width: 50%; text-align: center; color: white; background-color: #72D2CD;\"&gt;&lt;strong&gt;Frequência absoluta&lt;/strong&gt;&lt;/td&gt;&lt;/tr&gt;&lt;tr&gt;&lt;td style=\"width: 50%; text-align: center;\"&gt;{{Q7}}&lt;/td&gt;&lt;td style=\"width: 50%; text-align: center;\"&gt;{{Q1}}&lt;/td&gt;&lt;/tr&gt;&lt;tr&gt;&lt;td style=\"width: 50%; text-align: center;\"&gt;{{Q8}}&lt;/td&gt;&lt;td style=\"width: 50%; text-align: center;\"&gt;{{Q2}}&lt;/td&gt;&lt;/tr&gt;&lt;tr&gt;&lt;td style=\"width: 50%; text-align: center;\"&gt;{{Q9}}&lt;/td&gt;&lt;td style=\"width: 50%; text-align: center;\"&gt;{{Q3}}&lt;/td&gt;&lt;/tr&gt;&lt;tr&gt;&lt;td style=\"width: 50%; text-align: center;\"&gt;{{Q10}}&lt;/td&gt;&lt;td style=\"width: 50%; text-align: center;\"&gt;{{Q4}}&lt;/td&gt;&lt;/tr&gt;&lt;tr&gt;&lt;td style=\"width: 50%; text-align: center;\"&gt;{{Q11}}&lt;/td&gt;&lt;td style=\"width: 50%; text-align: center;\"&gt;{{Q5}}&lt;/td&gt;&lt;/tr&gt;&lt;tr&gt;&lt;td style=\"width: 50%; text-align: center;\"&gt;{{Q12}}&lt;/td&gt;&lt;td style=\"width: 50%; text-align: center;\"&gt;{{Q6}}&lt;/td&gt;&lt;/tr&gt;&lt;/tbody&gt;&lt;/table&gt;","template":"&lt;p&gt;O amigo que menos viajou fez {{response}} viagens.&lt;/p&gt;&lt;p&gt;O amigo que mais viajou fez {{response}} viagens.&lt;/p&gt;","hint":"&lt;p&gt;A frequência absoluta de um dado é o número de vezes que o dado se repete.&lt;/p&gt;","feedback":"&lt;p&gt;A frequência absoluta de um dado é o número de vezes que o dado se repete.&lt;/p&gt;","seed":{"parameters":[{"name":"Q1","label":null,"min":1,"max":10,"step":1},{"name":"Q2","label":null,"min":1,"max":10,"step":1},{"name":"Q3","label":null,"min":1,"max":10,"step":1},{"name":"Q4","label":null,"min":1,"max":10,"step":1},{"name":"Q5","label":null,"min":1,"max":10,"step":1},{"name":"Q6","label":null,"min":1,"max":10,"step":1},{"name":"Q7","label":null,"list":["João","Nicolas","Rafael","Pedro","Lucas","Adriano"]},{"name":"Q8","label":null,"list":["João","Nicolas","Rafael","Pedro","Lucas","Adriano"]},{"name":"Q9","label":null,"list":["João","Nicolas","Rafael","Pedro","Lucas","Adriano"]},{"name":"Q10","label":null,"list":["João","Nicolas","Rafael","Pedro","Lucas","Adriano"]},{"name":"Q11","label":null,"list":["João","Nicolas","Rafael","Pedro","Lucas","Adriano"]},{"name":"Q12","label":null,"list":["João","Nicolas","Rafael","Pedro","Lucas","Adriano"]}],"calculated":[{"name":"A1","label":"{{function}}","function":"math.min({{Q1}}, {{Q2}}, {{Q3}}, {{Q4}}, {{Q5}}, {{Q6}},)"},{"name":"A2","label":"{{function}}","function":"math.max({{Q1}}, {{Q2}}, {{Q3}}, {{Q4}}, {{Q5}}, {{Q6}},)"}],"uniques":true},"algorithm":{"name":"calculateOperation","params":{"method":"equivLiteral","keyboard":"NUMERICAL"}}}</v>
      </c>
      <c r="D890" s="184" t="str">
        <f t="shared" si="2"/>
        <v>#REF!</v>
      </c>
    </row>
    <row r="891" ht="15.75" customHeight="1">
      <c r="A891" s="184" t="str">
        <f>Seeds!AB628</f>
        <v>M4-EyP-2a-I-1</v>
      </c>
      <c r="B891" s="184" t="str">
        <f t="shared" si="291"/>
        <v>#REF!</v>
      </c>
      <c r="C891" s="184" t="str">
        <f>Seeds!AA628</f>
        <v>{"id":"M4-EyP-2a-I-1","stimulus":"&lt;p&gt;O gráfico a seguir representa a quantidade de músicas que cinco amigos pediram ao DJ em uma festa. Indique se as seguintes afirmações estão corretas ou incorretas.&lt;/p&gt;&lt;div style=\"display:flex; justify-content:center;\"&gt;&lt;div class=\"fr-chart ct-chart ct-minor-seventh\" data-chart='{\"type\": \"bar\", \"series\": [{\"name\": \"Músicas\", \"data\": [{{Q1}},{{Q2}},{{Q3}},{{Q4}},{{Q5}}]}], \"labels\":[\"Rafael\",\"Camilo\",\"Renata\",\"Letícia\",\"Joaquim\"],\"options\": {\"axisY\": {\"onlyInteger\": true}}}'&gt;&lt;/div&gt;&lt;/div&gt;","hint":"&lt;p&gt;A altura que cada barra atinge representa o número de músicas que cada um solicitou.&lt;/p&gt;","feedback":"&lt;p&gt;A altura que cada barra atinge representa o número de músicas que cada um solicitou.&lt;/p&gt;","seed":{"parameters":[{"name":"Q1","label":null,"list":[2,3,4,5,6,7]},{"name":"Q2","label":null,"list":[2,3,4,5,6,7]},{"name":"Q3","label":null,"list":[2,3,4,5,6,7]},{"name":"Q4","label":null,"list":[2,3,4,5,6,7]},{"name":"Q5","label":null,"list":[2,3,4,5,6,7]}],"calculated":[{"name":"A1","label":"Rafael pediu {{Q1}} músicas."},{"name":"A2","label":"Camilo pediu {{Q2}} músicas."},{"name":"A3","label":"Renata pediu {{Q3}} músicas."},{"name":"A4","label":"Letícia pediu {{Q4}} músicas."},{"name":"A5","label":"Joaquim pediu {{Q5}} músicas."},{"name":"A6","label":"Rafael pediu {{Q2}} músicas.","incorrect":true,"feedback":"&lt;p&gt;Rafael pediu {{Q1}} músicas.&lt;/p&gt;"},{"name":"A7","label":"Rafael pediu {{Q4}} músicas.","incorrect":true,"feedback":"&lt;p&gt;Rafael pediu {{Q1}} músicas.&lt;/p&gt;"},{"name":"A8","label":"Camilo pediu {{Q1}} músicas.","incorrect":true,"feedback":"&lt;p&gt;Camilo pediu {{Q2}} músicas.&lt;/p&gt;"},{"name":"A9","label":"Camilo pediu {{Q3}} músicas.","incorrect":true,"feedback":"&lt;p&gt;Camilo pediu {{Q2}} músicas.&lt;/p&gt;"},{"name":"A10","label":"Renata pediu {{Q5}} músicas.","incorrect":true,"feedback":"&lt;p&gt;Renata pediu {{Q3}} músicas.&lt;/p&gt;"},{"name":"A11","label":"Renata pediu {{Q1}} músicas.","incorrect":true,"feedback":"&lt;p&gt;Renata pediu {{Q3}} músicas.&lt;/p&gt;"},{"name":"A12","label":"Letícia pediu {{Q2}} músicas.","incorrect":true,"feedback":"&lt;p&gt;Letícia pediu {{Q4}} músicas.&lt;/p&gt;"},{"name":"A13","label":"Letícia pediu {{Q3}} músicas.","incorrect":true,"feedback":"&lt;p&gt;Letícia pediu {{Q4}} músicas.&lt;/p&gt;"},{"name":"A14","label":"Joaquim pediu {{Q4}} músicas.","incorrect":true,"feedback":"&lt;p&gt;Joaquim pediu {{Q5}} músicas.&lt;/p&gt;"},{"name":"A15","label":"Joaquim pediu {{Q2}} músicas.","incorrect":true,"feedback":"&lt;p&gt;Joaquim pediu {{Q5}} músicas.&lt;/p&gt;"}],"uniques":true},"algorithm":{"name":"trueFalse","template":"Choice matrix – inline","params":{"countCorrect":2,"countIncorrect":1,"showCheckIcon":false,"options":["Correta","Incorreta"]}}}</v>
      </c>
      <c r="D891" s="184" t="str">
        <f t="shared" si="2"/>
        <v>#REF!</v>
      </c>
    </row>
    <row r="892" ht="15.75" customHeight="1">
      <c r="A892" s="184" t="str">
        <f>Seeds!AB629</f>
        <v>M4-EyP-2a-I-2</v>
      </c>
      <c r="B892" s="184" t="str">
        <f t="shared" si="291"/>
        <v>#REF!</v>
      </c>
      <c r="C892" s="184" t="str">
        <f>Seeds!AA629</f>
        <v>{"id":"M4-EyP-2a-I-2","stimulus":"&lt;p&gt;Este gráfico mostra o número de vezes que Larissa foi a cada um desses lugares durante o verão. Indique se as seguintes afirmações estão corretas ou incorretas.&lt;/p&gt;&lt;div style=\"display:flex; justify-content:center;\"&gt;&lt;div class=\"fr-chart ct-chart ct-minor-seventh\" data-chart='{\"type\": \"bar\", \"series\": [{\"name\": \"Lugares\", \"data\": [{{Q1}},{{Q2}},{{Q3}},{{Q4}}]}], \"labels\":[\"{{Q5}}\",\"{{Q6}}\",\"{{Q7}}\",\"{{Q8}}\"],\"options\": {\"axisY\": {\"onlyInteger\": true}}}'&gt;&lt;/div&gt;&lt;/div&gt;","hint":"&lt;p&gt;A altura alcançada por cada barra representa o número de vezes que Larissa foi a cada local.&lt;/p&gt;","feedback":"&lt;p&gt;A altura alcançada por cada barra representa o número de vezes que Larissa foi a cada local.&lt;/p&gt;","seed":{"parameters":[{"name":"Q1","label":null,"list":[2,3,4,5,6,7]},{"name":"Q2","label":null,"list":[2,3,4,5,6,7]},{"name":"Q3","label":null,"list":[2,3,4,5,6,7]},{"name":"Q4","label":null,"list":[2,3,4,5,6,7]},{"name":"Q5","label":null,"list":["ao museu","à piscina","ao sítio","ao parque","à praia"]},{"name":"Q6","label":null,"list":["ao museu","à piscina","ao sítio","ao parque","à praia"]},{"name":"Q7","label":null,"list":["ao museu","à piscina","ao sítio","ao parque","à praia"]},{"name":"Q8","label":null,"list":["ao museu","à piscina","ao sítio","ao parque","à praia"]}],"calculated":[{"name":"A1","label":"Ela foi {{Q1}} vezes {{Q5}}."},{"name":"A2","label":"Ela foi {{Q2}} vezes {{Q6}}."},{"name":"A3","label":"Ela foi {{Q3}} vezes {{Q7}}."},{"name":"A4","label":"Ela foi {{Q4}} vezes {{Q8}}."},{"name":"A5","label":"Ela foi {{Q2}} vezes {{Q5}}.","incorrect":true,"feedback":"Ela foi {{Q1}} vezes {{Q5}}."},{"name":"A6","label":"Ela foi {{Q3}} vezes {{Q5}}.","incorrect":true,"feedback":"Ela foi {{Q1}} vezes {{Q5}}."},{"name":"A7","label":"Ela foi {{Q4}} vezes {{Q6}}.","incorrect":true,"feedback":"Ela foi {{Q2}} vezes {{Q6}}."},{"name":"A8","label":"Ela foi {{Q1}} vezes {{Q6}}.","incorrect":true,"feedback":"Ela foi {{Q2}} vezes {{Q6}}."},{"name":"A9","label":"Ela foi {{Q1}} vezes {{Q7}}.","incorrect":true,"feedback":"Ela foi {{Q3}} vezes {{Q7}}."},{"name":"A10","label":"Ela foi {{Q4}} vezes {{Q7}}.","incorrect":true,"feedback":"Ela foi {{Q3}} vezes {{Q7}}."},{"name":"A11","label":"Ela foi {{Q2}} vezes {{Q8}}.","incorrect":true,"feedback":"Ela foi {{Q4}} vezes {{Q8}}."},{"name":"A12","label":"Ela foi {{Q3}} vezes {{Q8}}.","incorrect":true,"feedback":"Ela foi {{Q4}} vezes {{Q8}}."}],"uniques":true},"algorithm":{"name":"trueFalse","template":"Choice matrix – inline","params":{"countCorrect":2,"countIncorrect":1,"showCheckIcon":false,"options":["Correta","Incorreta"]}}}</v>
      </c>
      <c r="D892" s="184" t="str">
        <f t="shared" si="2"/>
        <v>#REF!</v>
      </c>
    </row>
    <row r="893" ht="15.75" customHeight="1">
      <c r="A893" s="184" t="str">
        <f>Seeds!AB630</f>
        <v>M4-EyP-2a-I-3</v>
      </c>
      <c r="B893" s="184" t="str">
        <f t="shared" si="291"/>
        <v>#REF!</v>
      </c>
      <c r="C893" s="184" t="str">
        <f>Seeds!AA630</f>
        <v>{"id":"M4-EyP-2a-I-3","stimulus":"&lt;p&gt;Os alunos do 4º ano foram questionados sobre qual profissão gostariam de seguir quando crescessem. Suas respostas estão neste gráfico. Indique se as afirmações estão corretas ou incorretas.&lt;/p&gt;&lt;div style=\"display:flex; justify-content:center;\"&gt;&lt;div class=\"fr-chart ct-chart ct-minor-seventh\" data-chart='{\"type\": \"bar\", \"series\": [{\"name\": \"Profissões\", \"data\": [{{Q1}},{{Q2}},{{Q3}},{{Q4}}]}], \"labels\":[\"{{Q5}}\",\"{{Q6}}\",\"{{Q7}}\",\"{{Q8}}\"],\"options\": {\"axisY\": {\"onlyInteger\": true}}}'&gt;&lt;/div&gt;&lt;/div&gt;","hint":"&lt;p&gt;A altura que cada barra atinge representa o número de alunos que querem a profissão.&lt;/p&gt;","feedback":"&lt;p&gt;A altura que cada barra atinge representa o número de alunos que querem a profissão.&lt;/p&gt;","seed":{"parameters":[{"name":"Q1","label":null,"min":2,"max":10,"step":1},{"name":"Q2","label":null,"min":2,"max":10,"step":1},{"name":"Q3","label":null,"min":2,"max":10,"step":1},{"name":"Q4","label":null,"min":2,"max":10,"step":1},{"name":"Q5","label":null,"list":["juiz","atleta","jornalista","ator","professor","médico","músico","cientista"]},{"name":"Q6","label":null,"list":["juiz","atleta","jornalista","ator","professor","médico","músico","cientista"]},{"name":"Q7","label":null,"list":["juiz","atleta","jornalista","ator","professor","médico","músico","cientista"]},{"name":"Q8","label":null,"list":["juiz","atleta","jornalista","ator","professor","médico","músico","cientista"]}],"calculated":[{"name":"A1","label":"{{Q1}} estudantes querem ser {{Q5}}."},{"name":"A2","label":"{{Q2}} estudantes querem ser {{Q6}}."},{"name":"A3","label":"{{Q3}} estudantes querem ser {{Q7}}."},{"name":"A4","label":"{{Q4}} estudantes querem ser {{Q8}}."},{"name":"A5","label":"{{Q2}} estudantes querem ser {{Q5}}.","incorrect":true,"feedback":"{{Q2}} estudantes querem ser {{Q5}}."},{"name":"A6","label":"{{Q3}} estudantes querem ser {{Q5}}.","incorrect":true,"feedback":"{{Q3}} estudantes querem ser {{Q5}}."},{"name":"A7","label":"{{Q1}} estudantes querem ser {{Q6}}.","incorrect":true,"feedback":"{{Q1}} estudantes querem ser {{Q6}}."},{"name":"A8","label":"{{Q4}} estudantes querem ser {{Q6}}.","incorrect":true,"feedback":"{{Q4}} estudantes querem ser {{Q6}}."},{"name":"A9","label":"{{Q2}} estudantes querem ser {{Q7}}.","incorrect":true,"feedback":"{{Q2}} estudantes querem ser {{Q7}}."},{"name":"A10","label":"{{Q4}} estudantes querem ser {{Q7}}.","incorrect":true,"feedback":"{{Q4}} estudantes querem ser {{Q7}}."},{"name":"A11","label":"{{Q1}} estudantes querem ser {{Q8}}.","incorrect":true,"feedback":"{{Q1}} estudantes querem ser {{Q8}}."},{"name":"A12","label":"{{Q2}} estudantes querem ser {{Q8}}.","incorrect":true,"feedback":"{{Q2}} estudantes querem ser {{Q8}}."}],"uniques":true},"algorithm":{"name":"trueFalse","template":"Choice matrix – inline","params":{"countCorrect":2,"countIncorrect":1,"showCheckIcon":false,"options":["Correta","Incorreta"]}}}</v>
      </c>
      <c r="D893" s="184" t="str">
        <f t="shared" si="2"/>
        <v>#REF!</v>
      </c>
    </row>
    <row r="894" ht="15.75" customHeight="1">
      <c r="A894" s="184" t="str">
        <f>Seeds!AB631</f>
        <v>M4-EyP-2a-E-1</v>
      </c>
      <c r="B894" s="184" t="str">
        <f t="shared" si="291"/>
        <v>#REF!</v>
      </c>
      <c r="C894" s="184" t="str">
        <f>Seeds!AA631</f>
        <v>{"id":"M4-EyP-2a-E-1","stimulus":"&lt;p&gt;O gráfico a seguir mostra as disciplinas preferidas de um grupo de alunos. Complete as frases a seguir.&lt;/p&gt;&lt;div style=\"display:flex; justify-content:center;\"&gt;&lt;div class=\"fr-chart ct-chart ct-minor-seventh\" data-chart='{\"type\": \"bar\", \"series\": [{\"name\": \"Disciplinas\", \"data\": [{{Q1}},{{Q2}},{{Q3}}]}], \"labels\":[\"{{Q4}}\",\"{{Q5}}\",\"{{Q6}}\"],\"options\": {\"axisY\": {\"onlyInteger\": true}}}'&gt;&lt;/div&gt;&lt;/div&gt;","template":"&lt;p&gt;{{response}} alunos preferem a disciplina de {{Q4}}.&lt;/p&gt;&lt;p&gt;{{response}} alunos preferem a disciplina de {{Q6}}.&lt;/p&gt;","hint":"&lt;p&gt;A altura que cada barra atinge representa os alunos que preferem a disciplina.&lt;/p&gt;","feedback":"&lt;p&gt;A altura que cada barra atinge representa os alunos que preferem a disciplina.&lt;/p&gt;","seed":{"parameters":[{"name":"Q1","label":null,"list":[10,11,12,13,14,15]},{"name":"Q2","label":null,"list":[10,11,12,13,14,15]},{"name":"Q3","label":null,"list":[10,11,12,13,14,15]},{"name":"Q4","label":null,"list":["Matemática","Inglês","Português","Ciências","Educação Física","Artes"]},{"name":"Q5","label":null,"list":["Matemática","Inglês","Português","Ciências","Educação Física","Artes"]},{"name":"Q6","label":null,"list":["Matemática","Inglês","Português","Ciências","Educação Física","Artes"]}],"calculated":[{"name":"A1","label":"{{function}}","function":"{{Q1}}"},{"name":"A2","label":"{{function}}","function":"{{Q3}}"}],"uniques":true},"algorithm":{"name":"calculateOperation","params":{"method":"equivLiteral","keyboard":"NUMERICAL"}}}</v>
      </c>
      <c r="D894" s="184" t="str">
        <f t="shared" si="2"/>
        <v>#REF!</v>
      </c>
    </row>
    <row r="895" ht="15.75" customHeight="1">
      <c r="A895" s="184" t="str">
        <f>Seeds!AB632</f>
        <v>M4-EyP-2a-E-2</v>
      </c>
      <c r="B895" s="184" t="str">
        <f t="shared" si="291"/>
        <v>#REF!</v>
      </c>
      <c r="C895" s="184" t="str">
        <f>Seeds!AA632</f>
        <v>{"id":"M4-EyP-2a-E-2","stimulus":"&lt;p&gt;Um grupo de pessoas foi questionado sobre a cor favorita delas e suas respostas foram representadas no gráfico a seguir. Observe-o e complete as frases.&lt;/p&gt;&lt;div style=\"display:flex; justify-content:center;\"&gt;&lt;div class=\"fr-chart ct-chart ct-minor-seventh\" data-chart='{\"type\": \"bar\", \"series\": [{\"name\": \"Cores\", \"data\": [{{Q1}},{{Q2}},{{Q3}},{{Q4}}]}], \"labels\":[\"{{Q5}}\",\"{{Q6}}\",\"{{Q7}}\",\"{{Q8}}\"],\"options\": {\"axisY\": {\"onlyInteger\": true}}}'&gt;&lt;/div&gt;&lt;/div&gt;","template":"&lt;p&gt;A cor favorita de {{response}} pessoas é a {{Q6}}.&lt;/p&gt;&lt;p&gt;A cor favorita de {{response}} pessoas é a {{Q8}}.&lt;/p&gt;","hint":"&lt;p&gt;A altura que cada barra atinge representa o número de pessoas que preferem cada cor.&lt;/p&gt;","feedback":"&lt;p&gt;A altura que cada barra atinge representa o número de pessoas que preferem cada cor.&lt;/p&gt;","seed":{"parameters":[{"name":"Q1","label":null,"min":1,"max":10,"step":1},{"name":"Q2","label":null,"min":1,"max":10,"step":1},{"name":"Q3","label":null,"min":1,"max":10,"step":1},{"name":"Q4","label":null,"min":1,"max":10,"step":1},{"name":"Q5","label":null,"list":["vermelha","laranja","amarela","verde","azul","roxa","branca","preta","rosa"]},{"name":"Q6","label":null,"list":["vermelha","laranja","amarela","verde","azul","roxa","branca","preta","rosa"]},{"name":"Q7","label":null,"list":["vermelha","laranja","amarela","verde","azul","roxa","branca","preta","rosa"]},{"name":"Q8","label":null,"list":["vermelha","laranja","amarela","verde","azul","roxa","branca","preta","rosa"]}],"calculated":[{"name":"A1","label":"{{function}}","function":"{{Q2}}"},{"name":"A2","label":"{{function}}","function":"{{Q4}}"}],"uniques":true},"algorithm":{"name":"calculateOperation","params":{"method":"equivLiteral","keyboard":"NUMERICAL"}}}</v>
      </c>
      <c r="D895" s="184" t="str">
        <f t="shared" si="2"/>
        <v>#REF!</v>
      </c>
    </row>
    <row r="896" ht="15.75" customHeight="1">
      <c r="A896" s="184" t="str">
        <f>Seeds!AB633</f>
        <v>M4-EyP-2a-E-3</v>
      </c>
      <c r="B896" s="184" t="str">
        <f t="shared" si="291"/>
        <v>#REF!</v>
      </c>
      <c r="C896" s="184" t="str">
        <f>Seeds!AA633</f>
        <v>{"id":"M4-EyP-2a-E-3","stimulus":"&lt;p&gt;Neste gráfico estão representadas as vendas de uma loja de roupas durante o último dia. Complete a seguinte afirmação.&lt;/p&gt;&lt;div style=\"display:flex; justify-content:center;\"&gt;&lt;div class=\"fr-chart ct-chart ct-minor-seventh\" data-chart='{\"type\": \"bar\", \"series\": [{\"name\": \"Vendas\", \"data\": [{{Q1}},{{Q2}},{{Q3}}]}], \"labels\":[\"{{Q4}}\",\"{{Q5}}\",\"{{Q6}}\"],\"options\": {\"axisY\": {\"onlyInteger\": true}}}'&gt;&lt;/div&gt;&lt;/div&gt;","template":"&lt;p&gt;Venderam-se {{response}} {{Q4}} e {{response}} {{Q5}}.&lt;/p&gt;","hint":"&lt;p&gt;A altura que cada barra atinge representa o número de vendas de cada item na loja.&lt;/p&gt;","feedback":"&lt;p&gt;A altura que cada barra atinge representa o número de vendas de cada item na loja.&lt;/p&gt;","seed":{"parameters":[{"name":"Q1","label":null,"min":5,"max":15,"step":1},{"name":"Q2","label":null,"min":5,"max":15,"step":1},{"name":"Q3","label":null,"min":5,"max":15,"step":1},{"name":"Q4","label":null,"list":["calças","camisas","jaquetas","sapatos","vestidos"]},{"name":"Q5","label":null,"list":["calças","camisas","jaquetas","sapatos","vestidos"]},{"name":"Q6","label":null,"list":["calças","camisas","jaquetas","sapatos","vestidos"]}],"calculated":[{"name":"A1","label":"{{function}}","function":"{{Q1}}"},{"name":"A2","label":"{{function}}","function":"{{Q2}}"}],"uniques":true},"algorithm":{"name":"calculateOperation","params":{"method":"equivLiteral","keyboard":"NUMERICAL"}}}</v>
      </c>
      <c r="D896" s="184" t="str">
        <f t="shared" si="2"/>
        <v>#REF!</v>
      </c>
    </row>
    <row r="897" ht="15.75" customHeight="1">
      <c r="A897" s="184" t="str">
        <f>Seeds!AB637</f>
        <v>M4-EyP-3a-I-1</v>
      </c>
      <c r="B897" s="184" t="str">
        <f t="shared" si="291"/>
        <v>#REF!</v>
      </c>
      <c r="C897" s="184" t="str">
        <f>Seeds!AA637</f>
        <v>{
    "id": "M4-EyP-3a-I-1",
    "stimulus": "&lt;p&gt;A curva de frequência a seguir representa o número de filmes que algumas crianças assistiram no último mês. Ela indica se essas afirmações estão corretas ou não.&lt;/p&gt;&lt;div style=\"display:flex; justify-content:center;\"&gt;&lt;div class=\"fr-chart ct-chart ct-minor-seventh\" data-chart='{\"type\": \"line\", \"series\": [{\"name\": \"Películas\", \"data\": [{{Q1}},{{Q2}},{{Q3}},{{Q4}}]}], \"labels\":[\"{{Q5}}\",\"{{Q6}}\",\"{{Q7}}\",\"{{Q8}}\"], \"options\":{\"low\":0, \"axisY\": {\"onlyInteger\": true}}}'&gt;&lt;/div&gt;&lt;/div&gt;",
    "hint": "&lt;p&gt;A altura da curva representa o número de filmes que cada pessoa assistiu.&lt;/p&gt;",
    "feedback": "&lt;p&gt;A altura da curva representa o número de filmes que cada pessoa assistiu.&lt;/p&gt;",
    "seed": {
        "parameters": [
            {
                "name": "Q1",
                "label": "",
                "min": 2,
                "max": 12,
                "step": 1
            },
            {
                "name": "Q2",
                "label": "",
                "min": 2,
                "max": 12,
                "step": 1
            },
            {
                "name": "Q3",
                "label": "",
                "min": 2,
                "max": 12,
                "step": 1
            },
            {
                "name": "Q4",
                "label": "",
                "min": 2,
                "max": 12,
                "step": 1
            },
            {
                "name": "Q5",
                "label": "",
                "list": [
                    "Sonia",
                    "Hugo",
                    "Ana",
                    "Manuel",
                    "Emma",
                    "Javier",
                    "Blanca"
                ]
            },
            {
                "name": "Q6",
                "label": "",
                "list": [
                    "Sonia",
                    "Hugo",
                    "Ana",
                    "Manuel",
                    "Emma",
                    "Javier",
                    "Blanca"
                ]
            },
            {
                "name": "Q7",
                "label": "",
                "list": [
                    "Sonia",
                    "Hugo",
                    "Ana",
                    "Manuel",
                    "Emma",
                    "Javier",
                    "Blanca"
                ]
            },
            {
                "name": "Q8",
                "label": "",
                "list": [
                    "Sonia",
                    "Hugo",
                    "Ana",
                    "Manuel",
                    "Emma",
                    "Javier",
                    "Blanca"
                ]
            }
        ],
        "calculated": [
            {
                "name": "A1",
                "label": "{{Q5}} viu {{Q1}} filmes."
            },
            {
                "name": "A2",
                "label": "{{Q6}} viu {{Q2}} filmes."
            },
            {
                "name": "A3",
                "label": "{{Q7}} viu {{Q3}} filmes."
            },
            {
                "name": "A4",
                "label": "{{Q8}} viu {{Q4}} filmes."
            },
            {
                "name": "A5",
                "label": "{{Q5}} viu {{Q2}} filmes.",
                "incorrect": true,
                "feedback": "&lt;p&gt;{{Q5}} viu {{Q1}} filmes.&lt;/p&gt;"
            },
            {
                "name": "A6",
                "label": "{{Q5}} viu {{Q3}}  filmes",
                "incorrect": true,
                "feedback": "&lt;p&gt;{{Q5}} viu {{Q1}}  filmes&lt;/p&gt;"
            },
            {
                "name": "A7",
                "label": "{{Q6}} viu {{Q1}}  filmes.",
                "incorrect": true,
                "feedback": "&lt;p&gt;{{Q6}} viu {{Q2}}  filmes.&lt;/p&gt;"
            },
            {
                "name": "A8",
                "label": "{{Q6}} viu {{Q3}}  filmes.",
                "incorrect": true,
                "feedback": "&lt;p&gt;{{Q6}} viu {{Q2}} filmes.&lt;/p&gt;"
            },
            {
                "name": "A9",
                "label": "{{Q7}} viu {{Q2}} películas.",
                "incorrect": true,
                "feedback": "&lt;p&gt;{{Q7}} viu {{Q3}} filmes.&lt;/p&gt;"
            },
            {
                "name": "A10",
                "label": "{{Q7}} viu {{Q4}} filmes.",
                "incorrect": true,
                "feedback": "&lt;p&gt;{{Q7}} viu {{Q3}} filmes.&lt;/p&gt;"
            },
            {
                "name": "A11",
                "label": "{{Q8}} viu {{Q1}} filmes.",
                "incorrect": true,
                "feedback": "&lt;p&gt;{{Q8}} viu {{Q4}} filmes.&lt;/p&gt;"
            },
            {
                "name": "A12",
                "label": "{{Q8}} viu {{Q3}} filmes.",
                "incorrect": true,
                "feedback": "&lt;p&gt;{{Q8}} viu {{Q4}} filmes.&lt;/p&gt;"
            }
        ],
        "uniques": true
    },
    "algorithm": {
        "name": "trueFalse",
        "template": "Choice matrix – inline",
        "params": {
            "countCorrect": 2,
            "countIncorrect": 1,
            "showCheckIcon": false,
            "options": [
                "Verdadero",
                "Falso"
            ]
        }
    }
}</v>
      </c>
      <c r="D897" s="184" t="str">
        <f t="shared" si="2"/>
        <v>#REF!</v>
      </c>
    </row>
    <row r="898" ht="15.75" customHeight="1">
      <c r="A898" s="184" t="str">
        <f>Seeds!AB638</f>
        <v>M4-EyP-3a-I-2</v>
      </c>
      <c r="B898" s="184" t="str">
        <f t="shared" si="291"/>
        <v>#REF!</v>
      </c>
      <c r="C898" s="184" t="str">
        <f>Seeds!AA638</f>
        <v>{
    "id": "M4-EyP-3a-I-2",
    "stimulus": "&lt;p&gt;Em uma escola foi realizada uma pesquisa para saber quais sobremesas os alunos preferem. A partir dessas informações foi criado o gráfico a seguir. Indique se essas afirmações estão corretas ou não.&lt;/p&gt;&lt;div style=\"display:flex; justify-content:center;\"&gt;&lt;div class=\"fr-chart ct-chart ct-minor-seventh\" data-chart='{\"type\": \"line\", \"series\": [{\"name\": \"Postres\", \"data\": [{{Q1}},{{Q2}},{{Q3}}]}], \"labels\":[\"{{Q4}}\",\"{{Q5}}\",\"{{Q6}}\"], \"options\":{\"low\":0, \"axisY\": {\"onlyInteger\": true}}}'&gt;&lt;/div&gt;&lt;/div&gt;",
    "hint": "&lt;p&gt;A altura da curva representa o número de alunos que preferem uma sobremesa.&lt;/p&gt;",
    "feedback": "&lt;p&gt;A altura da curva representa o número de alunos que preferem uma sobremesa.&lt;/p&gt;",
    "seed": {
        "parameters": [
            {
                "name": "Q1",
                "label": "",
                "min": 2,
                "max": 10,
                "step": 1
            },
            {
                "name": "Q2",
                "label": "",
                "min": 2,
                "max": 10,
                "step": 1
            },
            {
                "name": "Q3",
                "label": "",
                "min": 2,
                "max": 10,
                "step": 1
            },
            {
                "name": "Q4",
                "label": "",
                "list": [
                    "fruta",
                    "bolo",
                    "congeladas",
                    "iogurte"
                ]
            },
            {
                "name": "Q5",
                "label": "",
                "list": [
                    "fruta",
                    "bolo",
                    "congeladas",
                    "iogurte"
                ]
            },
            {
                "name": "Q6",
                "label": "",
                "list": [
                    "fruta",
                    "bolo",
                    "congeladas",
                    "iogurte"
                ]
            }
        ],
        "calculated": [
            {
                "name": "A1",
                "label": "{{Q1}} alunos preferem {{Q4}}."
            },
            {
                "name": "A2",
                "label": "{{Q2}} alunos preferem {{Q5}}."
            },
            {
                "name": "A3",
                "label": "{{Q3}} alunos preferem {{Q6}}."
            },
            {
                "name": "A4",
                "label": "{{Q2}} alunos preferem {{Q4}}.",
                "incorrect": true,
                "feedback": "&lt;p&gt;{{Q1}} alunos preferem {{Q4}}.&lt;/p&gt;"
            },
            {
                "name": "A5",
                "label": "{{Q3}} alunos preferem {{Q4}}.",
                "incorrect": true,
                "feedback": "&lt;p&gt;{{Q1}} alunos preferem {{Q4}}.&lt;/p&gt;"
            },
            {
                "name": "A6",
                "label": "{{Q1}} alunos preferem {{Q5}}.",
                "incorrect": true,
                "feedback": " {{Q2}} alunos preferem {{Q5}}."
            },
            {
                "name": "A7",
                "label": " {{Q2}} alunos preferem {{Q5}}.",
                "incorrect": true,
                "feedback": "&lt;p&gt;{{Q5}} recebeu {{Q2}} votos.&lt;/p&gt;"
            },
            {
                "name": "A8",
                "label": "{{Q1}} alunos preferem {{Q6}}.",
                "incorrect": true,
                "feedback": "&lt;p&gt;{{Q3}} alunos preferem {{Q6}}.&lt;/p&gt;"
            },
            {
                "name": "A9",
                "label": "{{Q2}} alunos preferem {{Q6}}.",
                "incorrect": true,
                "feedback": "&lt;p&gt;{{Q3}} alunos preferem {{Q6}}.&lt;/p&gt;"
            }
        ],
        "uniques": true
    },
    "algorithm": {
        "name": "trueFalse",
        "template": "Choice matrix – inline",
        "params": {
            "countCorrect": 2,
            "countIncorrect": 1,
            "showCheckIcon": false,
            "options": [
                "Verdadero",
                "Falso"
            ]
        }
    }
}</v>
      </c>
      <c r="D898" s="184" t="str">
        <f t="shared" si="2"/>
        <v>#REF!</v>
      </c>
    </row>
    <row r="899" ht="15.75" customHeight="1">
      <c r="A899" s="184" t="str">
        <f>Seeds!AB639</f>
        <v>M4-EyP-3a-I-3</v>
      </c>
      <c r="B899" s="184" t="str">
        <f t="shared" si="291"/>
        <v>#REF!</v>
      </c>
      <c r="C899" s="184" t="str">
        <f>Seeds!AA639</f>
        <v>{
    "id": "M4-EyP-3a-I-3",
    "stimulus": "&lt;p&gt;Estes são os resultados da votação que eles fizeram em uma classe para eleger seu representante. Indique se essas declarações estão corretas ou não.&lt;/p&gt;&lt;div style=\"display:flex; justify-content:center;\"&gt;&lt;div class=\"fr-chart ct-chart ct-minor-seventh\" data-chart='{\"type\": \"line\", \"series\": [{\"name\": \"Votos\", \"data\": [{{Q1}},{{Q2}},{{Q3}}]}], \"labels\":[\"{{Q4}}\",\"{{Q5}}\",\"{{Q6}}\"], \"options\":{\"low\":0, \"axisY\": {\"onlyInteger\": true}}}'&gt;&lt;/div&gt;&lt;/div&gt;",
    "hint": "&lt;p&gt;A altura que a curva atinge representa os votos que cada candidato recebeu.&lt;/p&gt;",
    "feedback": "&lt;p&gt;A altura que a curva atinge representa os votos que cada candidato recebeu.&lt;/p&gt;",
    "seed": {
        "parameters": [
            {
                "name": "Q1",
                "label": "",
                "min": 2,
                "max": 12,
                "step": 1
            },
            {
                "name": "Q2",
                "label": "",
                "min": 2,
                "max": 12,
                "step": 1
            },
            {
                "name": "Q3",
                "label": "",
                "min": 2,
                "max": 12,
                "step": 1
            },
            {
                "name": "Q4",
                "label": "",
                "list": [
                    "Gilberto",
                    "Mar",
                    "Luciano",
                    "Sara",
                    "Nelson",
                    "Diane"
                ]
            },
            {
                "name": "Q5",
                "label": "",
                "list": [
                    "Gilberto",
                    "Mar",
                    "Luciano",
                    "Sara",
                    "Nelson",
                    "Diane"
                ]
            },
            {
                "name": "Q6",
                "label": "",
                "list": [
                    "Gilberto",
                    "Mar",
                    "Luciano",
                    "Sara",
                    "Nelson",
                    "Diane"
                ]
            }
        ],
        "calculated": [
            {
                "name": "A1",
                "label": "{{Q4}} ha recibido {{Q1}} votos."
            },
            {
                "name": "A2",
                "label": "{{Q5}} ha recibido {{Q2}} votos."
            },
            {
                "name": "A3",
                "label": "{{Q6}} ha recibido {{Q3}} votos."
            },
            {
                "name": "A4",
                "label": "{{Q4}} ha recibido {{Q2}} votos.",
                "incorrect": true,
                "feedback": "&lt;p&gt;{{Q4}} ha recibido {{Q1}} votos.&lt;/p&gt;"
            },
            {
                "name": "A5",
                "label": "{{Q4}} ha recibido {{Q3}} votos.",
                "incorrect": true,
                "feedback": "&lt;p&gt;{{Q4}} ha recibido {{Q1}} votos.&lt;/p&gt;"
            },
            {
                "name": "A6",
                "label": "{{Q5}} ha recibido {{Q1}} votos.",
                "incorrect": true,
                "feedback": "{{Q5}} ha recibido {{Q2}} votos."
            },
            {
                "name": "A7",
                "label": "{{Q5}} ha recibido {{Q3}} votos.",
                "incorrect": true,
                "feedback": "&lt;p&gt;{{Q5}} ha recibido {{Q2}} votos.&lt;/p&gt;"
            },
            {
                "name": "A8",
                "label": "{{Q6}} ha recibido {{Q1}} votos.",
                "incorrect": true,
                "feedback": "&lt;p&gt;{{Q6}} ha recibido {{Q3}} votos.&lt;/p&gt;"
            },
            {
                "name": "A9",
                "label": "{{Q6}} ha recibido {{Q2}} votos.",
                "incorrect": true,
                "feedback": "&lt;p&gt;{{Q6}} ha recibido {{Q3}} votos.&lt;/p&gt;"
            }
        ],
        "uniques": true
    },
    "algorithm": {
        "name": "trueFalse",
        "template": "Choice matrix – inline",
        "params": {
            "countCorrect": 2,
            "countIncorrect": 1,
            "showCheckIcon": false,
            "options": [
                "Verdadero",
                "Falso"
            ]
        }
    }
}</v>
      </c>
      <c r="D899" s="184" t="str">
        <f t="shared" si="2"/>
        <v>#REF!</v>
      </c>
    </row>
    <row r="900" ht="15.75" customHeight="1">
      <c r="A900" s="184" t="str">
        <f>Seeds!AB640</f>
        <v>M4-EyP-3a-E-1</v>
      </c>
      <c r="B900" s="184" t="str">
        <f t="shared" si="291"/>
        <v>#REF!</v>
      </c>
      <c r="C900" s="184" t="str">
        <f>Seeds!AA640</f>
        <v>{
    "id": "M4-EyP-3a-E-1",
    "stimulus": "&lt;p&gt;Este gráfico mostra o número de dias que choveu durante o último mês em várias cidades. Observe o gráfico e complete as afirmações a seguir.&lt;/p&gt;&lt;div style=\"display:flex; justify-content:center;\"&gt;&lt;div class=\"fr-chart ct-chart ct-minor-seventh\" data-chart='{\"type\": \"line\", \"series\": [{\"name\": \"Ciudades\", \"data\": [{{Q1}},{{Q2}},{{Q3}}]}], \"labels\":[\"{{Q4}}\",\"{{Q5}}\",\"{{Q6}}\"], \"options\":{\"low\":0, \"axisY\": {\"onlyInteger\": true}}}'&gt;&lt;/div&gt;&lt;/div&gt;",
    "template": "&lt;p&gt;Em {{Q4}} choveu por {{response}} dias.&lt;/p&gt;&lt;p&gt;Em {{Q5}} choveu por {{response}} dias.&lt;/p&gt;",
    "hint": "&lt;p&gt;A altura atingida pela curva representa o número de dias que choveu em cada cidade.&lt;/p&gt;",
    "feedback": "&lt;p&gt;A altura atingida pela curva representa o número de dias que choveu em cada cidade.&lt;/p&gt;",
    "seed": {
        "parameters": [
            {
                "name": "Q1",
                "label": "",
                "list": [
                    2,
                    3,
                    4,
                    5,
                    6,
                    7
                ]
            },
            {
                "name": "Q2",
                "label": "",
                "list": [
                    2,
                    3,
                    4,
                    5,
                    6,
                    7
                ]
            },
            {
                "name": "Q3",
                "label": "",
                "list": [
                    2,
                    3,
                    4,
                    5,
                    6,
                    7
                ]
            },
            {
                "name": "Q4",
                "label": "",
                "list": [
                    "París",
                    "Bilbao",
                    "Tokio",
                    "Roma",
                    "El Cairo",
                    "Toronto"
                ]
            },
            {
                "name": "Q5",
                "label": "",
                "list": [
                    "París",
                    "Bilbao",
                    "Tokio",
                    "Roma",
                    "El Cairo",
                    "Toronto"
                ]
            },
            {
                "name": "Q6",
                "label": "",
                "list": [
                    "París",
                    "Bilbao",
                    "Tokio",
                    "Roma",
                    "El Cairo",
                    "Toronto"
                ]
            }
        ],
        "calculated": [
            {
                "name": "A1",
                "label": "{{function}}",
                "function": "{{Q1}}"
            },
            {
                "name": "A2",
                "label": "{{function}}",
                "function": "{{Q2}}"
            }
        ],
        "uniques": true
    },
    "algorithm": {
        "name": "calculateOperation",
        "template": "Cloze with text"
    }
}</v>
      </c>
      <c r="D900" s="184" t="str">
        <f t="shared" si="2"/>
        <v>#REF!</v>
      </c>
    </row>
    <row r="901" ht="15.75" customHeight="1">
      <c r="A901" s="184" t="str">
        <f>Seeds!AB641</f>
        <v>M4-EyP-3a-E-2</v>
      </c>
      <c r="B901" s="184" t="str">
        <f t="shared" si="291"/>
        <v>#REF!</v>
      </c>
      <c r="C901" s="184" t="str">
        <f>Seeds!AA641</f>
        <v>{
    "id": "M4-EyP-3a-E-2",
    "stimulus": "&lt;p&gt;O professor de Educação Física fez um gráfico com o número de cestas feitas pelos seguintes alunos. Complete estas frases.&lt;/p&gt;&lt;div style=\"display:flex; justify-content:center;\"&gt;&lt;div class=\"fr-chart ct-chart ct-minor-seventh\" data-chart='{\"type\": \"line\", \"series\": [{\"name\": \"Canastas\", \"data\": [{{Q1}},{{Q2}},{{Q3}},{{Q4}}]}], \"labels\":[\"{{Q5}}\",\"{{Q6}}\",\"{{Q7}}\",\"{{Q8}}\"], \"options\":{\"low\":0, \"axisY\": {\"onlyInteger\": true}}}'&gt;&lt;/div&gt;&lt;/div&gt;",
    "template": "&lt;p&gt;{{Q7}} fez {{response}} cestas.&lt;/p&gt;&lt;p&gt;{{Q5}} fez {{response}} cestas.&lt;/p&gt;",
    "hint": "&lt;p&gt;A altura alcançada pela curva representa o número de cestas que cada aluno tem.&lt;/p&gt;",
    "feedback": "&lt;p&gt;A altura atingida pela curva representa o número de cestas que cada aluno fez.&lt;/p&gt;",
    "seed": {
        "parameters": [
            {
                "name": "Q1",
                "label": "",
                "min": 5,
                "max": 12,
                "step": 1
            },
            {
                "name": "Q2",
                "label": "",
                "min": 5,
                "max": 12,
                "step": 1
            },
            {
                "name": "Q3",
                "label": "",
                "min": 5,
                "max": 12,
                "step": 1
            },
            {
                "name": "Q4",
                "label": "",
                "min": 5,
                "max": 12,
                "step": 1
            },
            {
                "name": "Q5",
                "label": "",
                "list": [
                    "Pablo",
                    "Juliana",
                    "Lucas",
                    "Nora",
                    "Rafael",
                    "Elena"
                ]
            },
            {
                "name": "Q6",
                "label": "",
                "list": [
                    "Pablo",
                    "Juliana",
                    "Lucas",
                    "Nora",
                    "Rafael",
                    "Elena"
                ]
            },
            {
                "name": "Q7",
                "label": "",
                "list": [
                    "Pablo",
                    "Juliana",
                    "Lucas",
                    "Nora",
                    "Rafael",
                    "Elena"
                ]
            },
            {
                "name": "Q8",
                "label": "",
                "list": [
                    "Pablo",
                    "Juliana",
                    "Lucas",
                    "Nora",
                    "Rafael",
                    "Elena"
                ]
            }
        ],
        "calculated": [
            {
                "name": "A1",
                "label": "{{function}}",
                "function": "{{Q3}}"
            },
            {
                "name": "A2",
                "label": "{{function}}",
                "function": "{{Q1}}"
            }
        ],
        "uniques": true
    },
    "algorithm": {
        "name": "calculateOperation",
        "template": "Cloze with text"
    }
}</v>
      </c>
      <c r="D901" s="184" t="str">
        <f t="shared" si="2"/>
        <v>#REF!</v>
      </c>
    </row>
    <row r="902" ht="15.75" customHeight="1">
      <c r="A902" s="184" t="str">
        <f>Seeds!AB642</f>
        <v>M4-EyP-3a-E-3</v>
      </c>
      <c r="B902" s="184" t="str">
        <f t="shared" si="291"/>
        <v>#REF!</v>
      </c>
      <c r="C902" s="184" t="str">
        <f>Seeds!AA642</f>
        <v>{
    "id": "M4-EyP-3a-E-3",
    "stimulus": "&lt;p&gt;Para fazer alguns trabalhos manuais em sala de aula, cada aluno trouxe tantos pedaços de papelão coloridos quantos aparecem na tabela. Observe e complete as seguintes afirmações.&lt;/p&gt;&lt;div style=\"display:flex; justify-content:center;\"&gt;&lt;div class=\"fr-chart ct-chart ct-minor-seventh\" data-chart='{\"type\": \"line\", \"series\": [{\"name\": \"Cartulinas\", \"data\": [{{Q1}},{{Q2}},{{Q3}},{{Q4}}]}], \"labels\":[\"{{Q5}}\",\"{{Q6}}\",\"{{Q7}}\",\"{{Q8}}\"], \"options\":{\"low\":0, \"axisY\": {\"onlyInteger\": true}}}'&gt;&lt;/div&gt;&lt;/div&gt;",
    "template": "&lt;p&gt;{{Q8}} trouxe {{response}} cartões.&lt;/p&gt;&lt;p&gt;{{Q5}} trouxe {{response}} cartões&lt;/p&gt;",
    "hint": "&lt;p&gt;A altura da curva representa o número de cartões que cada aluno trouxe.&lt;/p&gt;",
    "feedback": "&lt;p&gt;A altura da curva representa o número de cartões que cada aluno trouxe.&lt;/p&gt;",
    "seed": {
        "parameters": [
            {
                "name": "Q1",
                "label": "",
                "min": 2,
                "max": 12,
                "step": 1
            },
            {
                "name": "Q2",
                "label": "",
                "min": 2,
                "max": 12,
                "step": 1
            },
            {
                "name": "Q3",
                "label": "",
                "min": 2,
                "max": 12,
                "step": 1
            },
            {
                "name": "Q4",
                "label": "",
                "min": 2,
                "max": 12,
                "step": 1
            },
            {
                "name": "Q5",
                "label": "",
                "list": [
                    "Bruno",
                    "Juliana",
                    "Lucas",
                    "Nora",
                    "Marcelo",
                    "Simone"
                ]
            },
            {
                "name": "Q6",
                "label": "",
                "list": [
                    "Bruno",
                    "Juliana",
                    "Lucas",
                    "Nora",
                    "Marcelo",
                    "Simone"
                ]
            },
            {
                "name": "Q7",
                "label": "",
                "list": [
                    "Bruno",
                    "Juliana",
                    "Lucas",
                    "Nora",
                    "Marcelo",
                    "Simone"
                ]
            },
            {
                "name": "Q8",
                "label": "",
                "list": [
                    "Bruno",
                    "Juliana",
                    "Lucas",
                    "Nora",
                    "Marcelo",
                    "Simone"
                ]
            }
        ],
        "calculated": [
            {
                "name": "A1",
                "label": "{{function}}",
                "function": "{{Q4}}"
            },
            {
                "name": "A2",
                "label": "{{function}}",
                "function": "{{Q1}}"
            }
        ],
        "uniques": true
    },
    "algorithm": {
        "name": "calculateOperation",
        "template": "Cloze with text"
    }
}</v>
      </c>
      <c r="D902" s="184" t="str">
        <f t="shared" si="2"/>
        <v>#REF!</v>
      </c>
    </row>
    <row r="903" ht="15.75" customHeight="1">
      <c r="A903" s="184" t="str">
        <f>Seeds!AB643</f>
        <v>M4-EyP-4a-I-1</v>
      </c>
      <c r="B903" s="184" t="str">
        <f t="shared" si="291"/>
        <v>#REF!</v>
      </c>
      <c r="C903" s="184" t="str">
        <f>Seeds!AA643</f>
        <v>{"id":"M4-EyP-4a-I-1","stimulus":"&lt;p&gt;Este pictograma representa o número de carros parados em um estacionamento de acordo com a cor de cada um. Cada ícone equivale a 5 carros.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carros de cada cor.&lt;/p&gt;","feedback":"&lt;p&gt;Cada coluna de ícones representa o número de carros de cada cor.&lt;/p&gt;","seed":{"parameters":[{"name":"Q1","label":null,"img":"https://blueberry-assets.oneclick.es/M4_EyP_4a_1.svg","list":[2,3,4,5]},{"name":"Q2","label":null,"img":"https://blueberry-assets.oneclick.es/M4_EyP_4a_1.svg","list":[2,3,4,5]},{"name":"Q3","label":null,"img":"https://blueberry-assets.oneclick.es/M4_EyP_4a_1.svg","list":[2,3,4,5]},{"name":"Q4","label":null,"img":"https://blueberry-assets.oneclick.es/M4_EyP_4a_1.svg","list":[2,3,4,5]},{"name":"Q5","label":null,"list":["vermelhos","pretos","brancos","pratas"]},{"name":"Q6","label":null,"list":["vermelhos","pretos","brancos","pratas"]},{"name":"Q7","label":null,"list":["vermelhos","pretos","brancos","pratas"]},{"name":"Q8","label":null,"list":["vermelhos","pretos","brancos","pratas"]}],"calculated":[{"name":"T1","label":"{{function}}","function":"{{Q1}}*5","temp":true},{"name":"T2","label":"{{function}}","function":"{{Q2}}*5","temp":true},{"name":"T3","label":"{{function}}","function":"{{Q3}}*5","temp":true},{"name":"A1","label":"Há {{T1}} carros {{Q5}} estacionados."},{"name":"A2","label":"Há {{T3}} carros {{Q7}} estacionados."},{"name":"A3","label":"Há {{T2}} carros {{Q6}} estacionados."},{"name":"A4","label":"Há {{T2}} carros {{Q5}} estacionados.","incorrect":true,"feedback":"&lt;p&gt;Há {{T1}} carros {{Q5}} estacionados.&lt;/p&gt;"},{"name":"A5","label":"Há {{Q4}} carros {{Q7}} estacionados.","incorrect":true,"feedback":"&lt;p&gt;Há {{T3}} carros {{Q7}} estacionados.&lt;/p&gt;"},{"name":"A6","label":"Há {{Q2}} carros {{Q6}} estacionados.","incorrect":true,"feedback":"&lt;p&gt;Há {{T2}} carros {{Q6}} estacionados.&lt;/p&gt;"},{"name":"A7","label":"Há {{Q4}} carros {{Q7}} estacionados.","incorrect":true,"feedback":"&lt;p&gt;Há {{T3}} carros {{Q7}} estacionados.&lt;/p&gt;"},{"name":"A8","label":"Há {{Q1}} carros {{Q7}} estacionados.","incorrect":true,"feedback":"&lt;p&gt;Há {{T1}} carros {{Q7}} estacionados.&lt;/p&gt;"}],"uniques":true},"algorithm":{"name":"trueFalse","template":"Choice matrix – inline","params":{"countCorrect":1,"countIncorrect":2,"showCheckIcon":false,"options":["Verdadeira","Falsa"]}}}</v>
      </c>
      <c r="D903" s="184" t="str">
        <f t="shared" si="2"/>
        <v>#REF!</v>
      </c>
    </row>
    <row r="904" ht="15.75" customHeight="1">
      <c r="A904" s="184" t="str">
        <f>Seeds!AB644</f>
        <v>M4-EyP-4a-I-2</v>
      </c>
      <c r="B904" s="184" t="str">
        <f t="shared" si="291"/>
        <v>#REF!</v>
      </c>
      <c r="C904" s="184" t="str">
        <f>Seeds!AA644</f>
        <v>{"id":"M4-EyP-4a-I-2","stimulus":"&lt;p&gt;Este pictograma representa quantos membros de um clube esportivo realizam cada atividade. Cada ícone equivale a 10 pessoas. Indique se as seguintes afirmações são verdadeiras ou falsas.&lt;/p&gt;&lt;div style=\"display:flex; justify-content:center;\"&gt;&lt;div class=\"fr-chart\" data-chart='{\"type\": \"pictograph\", \"series\": [{\"img\": \"{{Q1.img}}\", \"value\":{{Q1}} },{\"img\": \"{{Q2.img}}\", \"value\":{{Q2}}},{\"img\": \"{{Q3.img}}\", \"value\":{{Q3}}},{\"img\": \"{{Q4.img}}\", \"value\":{{Q4}}}], \"labels\":[\"{{Q5}}\",\"{{Q6}}\",\"{{Q7}}\",\"{{Q8}}\"]}'&gt;&lt;/div&gt;&lt;/div&gt;","hint":"&lt;p&gt;Cada coluna de ícones representa o número de pessoas que realizam o esporte.&lt;/p&gt;","feedback":"&lt;p&gt;Cada coluna de ícones representa o número de pessoas que realizam o esporte.&lt;/p&gt;","seed":{"parameters":[{"name":"Q1","label":null,"img":"https://blueberry-assets.oneclick.es/M4_EyP_4a_2.svg","list":[1,2,3,4,5]},{"name":"Q2","label":null,"img":"https://blueberry-assets.oneclick.es/M4_EyP_4a_2.svg","list":[1,2,3,4,5]},{"name":"Q3","label":null,"img":"https://blueberry-assets.oneclick.es/M4_EyP_4a_2.svg","list":[1,2,3,4,5]},{"name":"Q4","label":null,"img":"https://blueberry-assets.oneclick.es/M4_EyP_4a_2.svg","list":[1,2,3,4,5]},{"name":"Q5","label":null,"list":["basquete","futebol","tênis","vôlei"]},{"name":"Q6","label":null,"list":["basquete","futebol","tênis","vôlei"]},{"name":"Q7","label":null,"list":["basquete","futebol","tênis","vôlei"]},{"name":"Q8","label":null,"list":["basquete","futebol","tênis","vôlei"]}],"calculated":[{"name":"T1","label":"{{function}}","function":"{{Q1}}*10","temp":true},{"name":"T2","label":"{{function}}","function":"{{Q2}}*10","temp":true},{"name":"T3","label":"{{function}}","function":"{{Q3}}*10","temp":true},{"name":"T4","label":"{{function}}","function":"{{Q4}}*10","temp":true},{"name":"A1","label":"{{T1}} pessoas praticam {{Q5}}."},{"name":"A2","label":"{{T2}} pessoas praticam {{Q6}}."},{"name":"A3","label":"{{T3}} pessoas praticam {{Q7}}."},{"name":"A4","label":"{{T4}} pessoas praticam {{Q8}}."},{"name":"A5","label":"{{T1}} pessoas praticam {{Q6}}.","incorrect":true},{"name":"A6","label":"{{T1}} pessoas praticam {{Q7}}.","incorrect":true},{"name":"A7","label":"{{T2}} pessoas praticam {{Q5}}.","incorrect":true},{"name":"A8","label":"{{T2}} pessoas praticam {{Q8}}.","incorrect":true},{"name":"A9","label":"{{T3}} pessoas praticam {{Q5}}.","incorrect":true},{"name":"A10","label":"{{T3}} pessoas praticam {{Q6}}.","incorrect":true},{"name":"A11","label":"{{T4}} pessoas praticam {{Q6}}.","incorrect":true},{"name":"A12","label":"{{T4}} pessoas praticam {{Q7}}.","incorrect":true}],"uniques":true},"algorithm":{"name":"trueFalse","template":"Choice matrix – inline","params":{"countCorrect":2,"countIncorrect":2,"showCheckIcon":false,"options":["Verdadeira","Falsa"]}}}</v>
      </c>
      <c r="D904" s="184" t="str">
        <f t="shared" si="2"/>
        <v>#REF!</v>
      </c>
    </row>
    <row r="905" ht="15.75" customHeight="1">
      <c r="A905" s="184" t="str">
        <f>Seeds!AB645</f>
        <v>M4-EyP-4a-I-3</v>
      </c>
      <c r="B905" s="184" t="str">
        <f t="shared" si="291"/>
        <v>#REF!</v>
      </c>
      <c r="C905" s="184" t="str">
        <f>Seeds!AA645</f>
        <v>{"id":"M4-EyP-4a-I-3","stimulus":"&lt;p&gt;Depois de uma viagem a {{Q1}}, três amigos registraram o número de fotos que tiraram em um gráfico como este. Cada ícone equivale a 20 fotografias. Indique se as seguintes afirmações são verdadeiras ou falsas.&lt;/p&gt;&lt;div style=\"display:flex; justify-content:center;\"&gt;&lt;div class=\"fr-chart\" data-chart='{\"type\": \"pictograph\", \"series\": [{\"img\": \"{{Q2.img}}\", \"value\":{{Q2}}},{\"img\": \"{{Q3.img}}\", \"value\":{{Q3}}},{\"img\": \"{{Q4.img}}\", \"value\":{{Q4}}}], \"labels\":[\"Javier\",\"Isabel\",\"Patrícia\"]}'&gt;&lt;/div&gt;&lt;/div&gt;","hint":"&lt;p&gt;Cada coluna de ícones representa o número de fotos que cada amigo tirou.&lt;/p&gt;","feedback":"&lt;p&gt;Cada coluna de ícones representa o número de fotos que cada amigo tirou.&lt;/p&gt;","seed":{"parameters":[{"name":"Q1","label":null,"list":["Viena","Roma","Paris"]},{"name":"Q2","label":null,"img":"https://blueberry-assets.oneclick.es/M4_EyP_4a_3.svg","list":[1,2,3,4,5]},{"name":"Q3","label":null,"img":"https://blueberry-assets.oneclick.es/M4_EyP_4a_3.svg","list":[1,2,3,4,5]},{"name":"Q4","label":null,"img":"https://blueberry-assets.oneclick.es/M4_EyP_4a_3.svg","list":[1,2,3,4,5]}],"calculated":[{"name":"T1","label":"{{function}}","function":"{{Q2}}*20","temp":true},{"name":"T2","label":"{{function}}","function":"{{Q3}}*20","temp":true},{"name":"T3","label":"{{function}}","function":"{{Q4}}*20","temp":true},{"name":"A1","label":"Javier tirou {{T1}} fotos."},{"name":"A2","label":"Isabel tirou {{T2}} fotos."},{"name":"A3","label":"Patrícia tirou {{T3}} fotos."},{"name":"A4","label":"Javier tirou {{Q2}} fotos.","incorrect":true},{"name":"A5","label":"Javier tirou {{T3}} fotos.","incorrect":true},{"name":"A6","label":"Isabel tirou {{Q3}} fotos.","incorrect":true},{"name":"A7","label":"Isabel tirou {{T1}} fotos.","incorrect":true},{"name":"A8","label":"Patrícia tirou {{Q4}} fotos.","incorrect":true},{"name":"A9","label":"Patrícia tirou {{T2}} fotos.","incorrect":true}],"uniques":true},"algorithm":{"name":"trueFalse","template":"Choice matrix – inline","params":{"countCorrect":1,"countIncorrect":2,"showCheckIcon":false,"options":["Verdadeira","Falsa"]}}}</v>
      </c>
      <c r="D905" s="184" t="str">
        <f t="shared" si="2"/>
        <v>#REF!</v>
      </c>
    </row>
    <row r="906" ht="15.75" customHeight="1">
      <c r="A906" s="184" t="str">
        <f>Seeds!AB646</f>
        <v>M4-EyP-4a-E-1</v>
      </c>
      <c r="B906" s="184" t="str">
        <f t="shared" si="291"/>
        <v>#REF!</v>
      </c>
      <c r="C906" s="184" t="str">
        <f>Seeds!AA646</f>
        <v>{"id":"M4-EyP-4a-E-1","stimulus":"&lt;p&gt;Giovani registrou em um pictograma como este o número de estrelas cadentes que viu durante uma semana. Complete as seguintes afirmações.&lt;/p&gt;&lt;div style=\"display:flex; justify-content:center;\"&gt;&lt;div class=\"fr-chart\" data-chart='{\"type\": \"pictograph\", \"series\": [{\"img\": \"{{Q1.img}}\", \"value\":{{Q1}}},{\"img\": \"{{Q2.img}}\", \"value\":{{Q2}}},{\"img\": \"{{Q3.img}}\", \"value\":{{Q3}}},{\"img\": \"{{Q4.img}}\", \"value\":{{Q4}}},{\"img\": \"{{Q5.img}}\", \"value\":{{Q5}}}], \"labels\":[\"Segunda-feira\",\"Terça-feira\",\"Quarta-feira\",\"Quinta-feira\",\"Sexta-feira\"]}'&gt;&lt;/div&gt;&lt;/div&gt;","template":"&lt;p&gt;Ele viu {{response}} estrelas no dia em que observou mais ocorrências e {{response}} no dia em que observou menos.&lt;/p&gt;","hint":"&lt;p&gt;Cada coluna de ícones representa o número de estrelas que Giovani viu em um dia.&lt;/p&gt;","feedback":"&lt;p&gt;Cada coluna de ícones representa o número de estrelas que Giovani viu em um dia.&lt;/p&gt;","seed":{"parameters":[{"name":"Q1","label":null,"img":"https://blueberry-assets.oneclick.es/M4_EyP_4a_4.svg","list":[1,2,3,4,5,6]},{"name":"Q2","label":null,"img":"https://blueberry-assets.oneclick.es/M4_EyP_4a_4.svg","list":[1,2,3,4,5,6]},{"name":"Q3","label":null,"img":"https://blueberry-assets.oneclick.es/M4_EyP_4a_4.svg","list":[1,2,3,4,5,6]},{"name":"Q4","label":null,"img":"https://blueberry-assets.oneclick.es/M4_EyP_4a_4.svg","list":[1,2,3,4,5,6]},{"name":"Q5","label":null,"img":"https://blueberry-assets.oneclick.es/M4_EyP_4a_4.svg","list":[1,2,3,4,5,6]}],"calculated":[{"name":"A1","label":"{{function}}","function":"math.max({{Q1}},{{Q2}},{{Q3}},{{Q4}},{{Q5}})"},{"name":"A2","label":"{{function}}","function":"math.min({{Q1}},{{Q2}},{{Q3}},{{Q4}},{{Q5}})"}],"uniques":false},"algorithm":{"name":"calculateOperation","params":{"method":"equivLiteral","keyboard":"NUMERICAL"}}}</v>
      </c>
      <c r="D906" s="184" t="str">
        <f t="shared" si="2"/>
        <v>#REF!</v>
      </c>
    </row>
    <row r="907" ht="15.75" customHeight="1">
      <c r="A907" s="184" t="str">
        <f>Seeds!AB647</f>
        <v>M4-EyP-4a-E-2</v>
      </c>
      <c r="B907" s="184" t="str">
        <f t="shared" si="291"/>
        <v>#REF!</v>
      </c>
      <c r="C907" s="184" t="str">
        <f>Seeds!AA647</f>
        <v>{"id":"M4-EyP-4a-E-2","stimulus":"&lt;p&gt;Este gráfico representa o número de viagens em que o pai de Alice usa o carro durante a semana. Cada ícone representa 3 viagens. Complete as seguintes frases.&lt;/p&gt;&lt;div style=\"display:flex; justify-content:center;\"&gt;&lt;div class=\"fr-chart\" data-chart='{\"type\": \"pictograph\", \"series\": [{\"img\": \"{{Q1.img}}\", \"value\":{{Q1}}},{\"img\": \"{{Q2.img}}\", \"value\":{{Q2}}},{\"img\": \"{{Q3.img}}\", \"value\":{{Q3}}},{\"img\": \"{{Q4.img}}\", \"value\":{{Q4}}},{\"img\": \"{{Q5.img}}\", \"value\":{{Q5}}}], \"labels\":[\"Segunda-feira\",\"Terça-feira\",\"Quarta-feira\",\"Quinta-feira\",\"Sexta-feira\"]}'&gt;&lt;/div&gt;&lt;/div&gt;","template":"&lt;p&gt;Às segundas ele usa o carro {{response}} vezes.&lt;/p&gt;&lt;p&gt;Às quintas ele usa o carro {{response}} vezes.&lt;/p&gt;","hint":"&lt;p&gt;Cada coluna de ícones representa o número de viagens com carro que o pai de Alice faz em um dia.&lt;/p&gt;","feedback":"&lt;p&gt;Cada coluna de ícones representa o número de viagens com carro que o pai de Alice faz em um dia.&lt;/p&gt;","seed":{"parameters":[{"name":"Q1","label":null,"img":"https://blueberry-assets.oneclick.es/M4_EyP_4a_1.svg","list":[1,2,3,4,5,6]},{"name":"Q2","label":null,"img":"https://blueberry-assets.oneclick.es/M4_EyP_4a_1.svg","list":[1,2,3,4,5,6]},{"name":"Q3","label":null,"img":"https://blueberry-assets.oneclick.es/M4_EyP_4a_1.svg","list":[1,2,3,4,5,6]},{"name":"Q4","label":null,"img":"https://blueberry-assets.oneclick.es/M4_EyP_4a_1.svg","list":[1,2,3,4,5,6]},{"name":"Q5","label":null,"img":"https://blueberry-assets.oneclick.es/M4_EyP_4a_1.svg","list":[1,2,3,4,5,6]}],"calculated":[{"name":"A1","label":"{{function}}","function":"{{Q1}}*3"},{"name":"A2","label":"{{function}}","function":"{{Q4}}*3"}],"uniques":false},"algorithm":{"name":"calculateOperation","params":{"method":"equivLiteral","keyboard":"NUMERICAL"}}}</v>
      </c>
      <c r="D907" s="184" t="str">
        <f t="shared" si="2"/>
        <v>#REF!</v>
      </c>
    </row>
    <row r="908" ht="15.75" customHeight="1">
      <c r="A908" s="184" t="str">
        <f>Seeds!AB648</f>
        <v>M4-EyP-4a-E-3</v>
      </c>
      <c r="B908" s="184" t="str">
        <f t="shared" si="291"/>
        <v>#REF!</v>
      </c>
      <c r="C908" s="184" t="str">
        <f>Seeds!AA648</f>
        <v>{"id":"M4-EyP-4a-E-3","stimulus":"&lt;p&gt;{{Q4}}, {{Q5}} e {{Q6}} criaram este gráfico para registrar quantas frutas eles comem durante a semana. Cada ícone representa 2 porções de fruta. Complete as seguintes afirmações.&lt;/p&gt;&lt;div style=\"display:flex; justify-content:center;\"&gt;&lt;div class=\"fr-chart\" data-chart='{\"type\": \"pictograph\", \"series\": [{\"img\": \"{{Q1.img}}\", \"value\":{{Q1}}},{\"img\": \"{{Q2.img}}\", \"value\":{{Q2}}},{\"img\": \"{{Q3.img}}\", \"value\":{{Q3}}}], \"labels\":[\"{{Q4}}\",\"{{Q5}}\",\"{{Q6}}\"]}'&gt;&lt;/div&gt;&lt;/div&gt;","template":"&lt;p&gt;{{Q4}} come {{response}} porções de fruta por semana.&lt;/p&gt;&lt;p&gt;{{Q5}} come {{response}} porções de fruta por semana.&lt;/p&gt;&lt;p&gt;{{Q6}} come {{response}} porções de fruta por semana.&lt;/p&gt;","hint":"&lt;p&gt;Cada coluna de ícones representa o número de porções de frutas que eles comem por semana.&lt;/p&gt;","feedback":"&lt;p&gt;Cada coluna de ícones representa o número de porções de frutas que eles comem por semana.&lt;/p&gt;","seed":{"parameters":[{"name":"Q1","label":null,"img":"https://blueberry-assets.oneclick.es/M4_EyP_4a_5.svg","min":3,"max":5,"step":1},{"name":"Q2","label":null,"img":"https://blueberry-assets.oneclick.es/M4_EyP_4a_5.svg","min":3,"max":5,"step":1},{"name":"Q3","label":null,"img":"https://blueberry-assets.oneclick.es/M4_EyP_4a_5.svg","min":3,"max":5,"step":1},{"name":"Q4","label":null,"list":["Denis","Gabriela","Oscar","Beatriz"]},{"name":"Q5","label":null,"list":["Denis","Gabriela","Oscar","Beatriz"]},{"name":"Q6","label":null,"list":["Denis","Gabriela","Oscar","Beatriz"]}],"calculated":[{"name":"A1","label":"{{function}}","function":"{{Q1}}*2"},{"name":"A2","label":"{{function}}","function":"{{Q2}}*2"},{"name":"A3","label":"{{function}}","function":"{{Q3}}*2"}],"uniques":true},"algorithm":{"name":"calculateOperation","params":{"method":"equivLiteral","keyboard":"NUMERICAL"}}}</v>
      </c>
      <c r="D908" s="184" t="str">
        <f t="shared" si="2"/>
        <v>#REF!</v>
      </c>
    </row>
    <row r="909" ht="15.75" customHeight="1">
      <c r="A909" s="184" t="str">
        <f>Seeds!AB652</f>
        <v>M4-EyP-5a-I-1</v>
      </c>
      <c r="B909" s="184" t="str">
        <f t="shared" si="291"/>
        <v>#REF!</v>
      </c>
      <c r="C909" s="184" t="str">
        <f>Seeds!AA652</f>
        <v>{"id":"M4-EyP-5a-I-1","stimulus":"&lt;p&gt;Este gráfico representa os países de nascimento das crianças que estão passando férias em um acampamento. Observe os dados e indique se as seguintes afirmações são verdadeiras ou falsas.&lt;/p&gt;&lt;div style=\"display:flex; justify-content:center;\"&gt;&lt;div class=\"fr-chart ct-chart ct-minor-seventh\" data-chart='{\"type\": \"pie\", \"series\": [{{Q1}},{{Q2}},{{Q3}}, {{Q4}}], \"labels\":[\"{{Q5}}\",\"{{Q6}}\",\"{{Q7}}\",\"{{Q8}}\"]}'&gt;&lt;/div&gt;&lt;/div&gt;","hint":"&lt;p&gt;Cada setor do gráfico representa o número de crianças de um país.&lt;/p&gt;","feedback":"&lt;p&gt;Cada setor do gráfico representa o número de crianças de um país.&lt;/p&gt;","seed":{"parameters":[{"name":"Q1","label":"","list":[12,13,14,15]},{"name":"Q2","label":"","list":[5,6,7,8,9,10,11]},{"name":"Q3","label":"","list":[5,6,7,8,9,10,11]},{"name":"Q4","label":"","list":[1,2,3,4]},{"name":"Q5","label":"","list":["Espanha","Argentina","Brasil","Estados Unidos"]},{"name":"Q6","label":"","list":["Espanha","Argentina","Brasil","Estados Unidos"]},{"name":"Q7","label":"","list":["Espanha","Argentina","Brasil","Estados Unidos"]},{"name":"Q8","label":"","list":["Espanha","Argentina","Brasil","Estados Unidos"]}],"calculated":[{"name":"A1","label":"O país de nascimento do maior número de crianças é {{Q5}}."},{"name":"A2","label":"O país de nascimento do menor número de crianças é {{Q8}}."},{"name":"A3","label":"O país de nascimento do maior número de crianças é {{Q6}}.","incorrect":true},{"name":"A4","label":"O país de nascimento do maior número de crianças é {{Q7}}.","incorrect":true},{"name":"A5","label":"O país de nascimento do maior número de crianças é {{Q8}}.","incorrect":true},{"name":"A6","label":"O país de nascimento do menor número de crianças é {{Q5}}.","incorrect":true},{"name":"A7","label":"O país de nascimento do menor número de crianças é {{Q6}}.","incorrect":true},{"name":"A8","label":"O país de nascimento do menor número de crianças é {{Q7}}.","incorrect":true}],"uniques":true},"algorithm":{"name":"trueFalse","template":"Choice matrix – inline","params":{"countCorrect":1,"countIncorrect":2,"showCheckIcon":false,"options":["Verdadeiro","Falso"]}}}</v>
      </c>
      <c r="D909" s="184" t="str">
        <f t="shared" si="2"/>
        <v>#REF!</v>
      </c>
    </row>
    <row r="910" ht="15.75" customHeight="1">
      <c r="A910" s="184" t="str">
        <f>Seeds!AB653</f>
        <v>M4-EyP-5a-I-2</v>
      </c>
      <c r="B910" s="184" t="str">
        <f t="shared" si="291"/>
        <v>#REF!</v>
      </c>
      <c r="C910" s="184" t="str">
        <f>Seeds!AA653</f>
        <v>{"id":"M4-EyP-5a-I-2","stimulus":"&lt;p&gt;Este gráfico representa o número de livros que Samira leu de diferentes gêneros. Indique se as seguintes afirmações são verdadeiras ou falsas.&lt;/p&gt;&lt;div style=\"display:flex; justify-content:center;\"&gt;&lt;div class=\"fr-chart ct-chart ct-minor-seventh\" data-chart='{\"type\": \"pie\", \"series\": [{{Q1}},{{Q2}},{{Q3}}], \"labels\":[\"{{Q4}}\",\"{{Q5}}\",\"{{Q6}}\"]}'&gt;&lt;/div&gt;&lt;/div&gt;","hint":"&lt;p&gt;Cada setor do gráfico representa a quantidade de livros que Samira leu de cada gênero.&lt;/p&gt;","feedback":"&lt;p&gt;Cada setor do gráfico representa a quantidade de livros que Samira leu de cada gênero.&lt;/p&gt;","seed":{"parameters":[{"name":"Q1","label":"","list":[11,12,13,14]},{"name":"Q2","label":"","list":[1,2,3,4]},{"name":"Q3","label":"","list":[6,7,8,9]},{"name":"Q4","label":"","list":["aventura","mistério","fantasia"]},{"name":"Q5","label":"","list":["aventura","mistério","fantasia"]},{"name":"Q6","label":"","list":["aventura","mistério","fantasia"]}],"calculated":[{"name":"A1","label":"O gênero que ela leu menos foi de {{Q5}}."},{"name":"A2","label":"O gênero que ela leu mais foi de {{Q4}}."},{"name":"A3","label":"O gênero que ela leu menos foi de {{Q4}}.","incorrect":true,"feedback":"&lt;p&gt;O menos lido foi {{Q5}}.&lt;/p&gt;"},{"name":"A4","label":"O gênero que ela leu menos foi de {{Q6}}.","incorrect":true,"feedback":"&lt;p&gt;O menos lido foi {{Q5}}.&lt;/p&gt;"},{"name":"A5","label":"O gênero que ela leu mais foi de {{Q5}}.","incorrect":true,"feedback":"&lt;p&gt;O mais lido foi {{Q4}}.&lt;/p&gt;"},{"name":"A6","label":"O gênero que ela leu mais foi de {{Q6}}.","incorrect":true,"feedback":"&lt;p&gt;O mais lido foi {{Q4}}.&lt;/p&gt;"}],"uniques":true},"algorithm":{"name":"trueFalse","template":"Choice matrix – inline","params":{"countCorrect":1,"countIncorrect":2,"showCheckIcon":false,"options":["Verdadeira","Falsa"]}}}</v>
      </c>
      <c r="D910" s="184" t="str">
        <f t="shared" si="2"/>
        <v>#REF!</v>
      </c>
    </row>
    <row r="911" ht="15.75" customHeight="1">
      <c r="A911" s="184" t="str">
        <f>Seeds!AB654</f>
        <v>M4-EyP-5a-I-3</v>
      </c>
      <c r="B911" s="184" t="str">
        <f t="shared" si="291"/>
        <v>#REF!</v>
      </c>
      <c r="C911" s="184" t="str">
        <f>Seeds!AA654</f>
        <v>{"id":"M4-EyP-5a-I-3","stimulus":"&lt;p&gt;Neste gráfico foram registradas as estações do ano em que um grupo de amigos nasceu. Indique se as seguintes afirmações são verdadeiras ou falsas.&lt;/p&gt;&lt;div style=\"display:flex; justify-content:center;\"&gt;&lt;div class=\"fr-chart ct-chart ct-minor-seventh\" data-chart='{\"type\": \"pie\", \"series\": [{{Q1}},{{Q2}},{{Q3}},{{Q4}}], \"labels\":[\"{{Q5}}\",\"{{Q6}}\",\"{{Q7}}\",\"{{Q8}}\"]}'&gt;&lt;/div&gt;&lt;/div&gt;","hint":"&lt;p&gt;Cada setor do gráfico representa o número de amigos que nasceram em cada estação.&lt;/p&gt;","feedback":"&lt;p&gt;Cada setor do gráfico representa o número de amigos que nasceram em cada estação.&lt;/p&gt;","seed":{"parameters":[{"name":"Q1","label":"","list":[11,12,13,14]},{"name":"Q2","label":"","list":[6,7,8,9]},{"name":"Q3","label":"","list":[1,2,3,4]},{"name":"Q4","label":"","list":[6,7,8,9]},{"name":"Q5","label":"","list":["primavera","verão","outono","inverno"]},{"name":"Q6","label":"","list":["primavera","verão","outono","inverno"]},{"name":"Q7","label":"","list":["primavera","verão","outono","inverno"]},{"name":"Q8","label":"","list":["primavera","verão","outono","inverno"]}],"calculated":[{"name":"A1","label":"Nasceram mais amigos na estação {{Q5}}."},{"name":"A2","label":"Nasceram mais amigos na estação {{Q7}}."},{"name":"A3","label":"Nasceram mais amigos na estação {{Q6}}.","incorrect":true,"feedback":"&lt;p&gt;Nasceram mais amigos na estação {{Q5}}.&lt;/p&gt;"},{"name":"A4","label":"Nasceram mais amigos na estação {{Q7}}.","incorrect":true,"feedback":"&lt;p&gt;Nasceram mais amigos na estação {{Q5}}.&lt;/p&gt;"},{"name":"A5","label":"Nasceram mais amigos na estação {{Q8}}.","incorrect":true,"feedback":"&lt;p&gt;Nasceram mais amigos na estação {{Q5}}.&lt;/p&gt;"},{"name":"A6","label":"Nasceram menos amigos na estação {{Q5}}.","incorrect":true,"feedback":"&lt;p&gt;Nasceram menos amigos na estação {{Q7}}.&lt;/p&gt;"},{"name":"A7","label":"Nasceram menos amigos na estação {{Q6}}.","incorrect":true,"feedback":"&lt;p&gt;Nasceram menos amigos na estação {{Q7}}.&lt;/p&gt;"},{"name":"A8","label":"Nasceram menos amigos na estação {{Q8}}.","incorrect":true,"feedback":"&lt;p&gt;Nasceram menos amigos na estação {{Q7}}.&lt;/p&gt;"}],"uniques":true},"algorithm":{"name":"trueFalse","template":"Choice matrix – inline","params":{"countCorrect":2,"countIncorrect":1,"showCheckIcon":false,"options":["Verdadeira","Falsa"]}}}</v>
      </c>
      <c r="D911" s="184" t="str">
        <f t="shared" si="2"/>
        <v>#REF!</v>
      </c>
    </row>
    <row r="912" ht="15.75" customHeight="1">
      <c r="A912" s="184" t="str">
        <f>Seeds!AB655</f>
        <v>M4-EyP-5a-E-1</v>
      </c>
      <c r="B912" s="184" t="str">
        <f t="shared" si="291"/>
        <v>#REF!</v>
      </c>
      <c r="C912" s="184" t="str">
        <f>Seeds!AA655</f>
        <v>{"id":"M4-EyP-5a-E-1","stimulus":"&lt;p&gt;Este gráfico de pizza representa os vegetais favoritos dos alunos de uma turma do 4º ano. Arraste e ordene os vegetais do menos ao mais preferido. Coloque-os de cima para baixo.&lt;/p&gt;&lt;div style=\"display:flex; justify-content:center;\"&gt;&lt;div class=\"fr-chart ct-chart ct-minor-seventh\" data-chart='{\"type\": \"pie\", \"series\": [{{Q1}},{{Q2}},{{Q3}},{{Q4}}], \"labels\":[\"{{Q5}}\",\"{{Q6}}\",\"{{Q7}}\",\"{{Q8}}\"]}'&gt;&lt;/div&gt;&lt;/div&gt;","hint":"&lt;p&gt;Cada região do gráfico representa o número de crianças que preferem o tipo de vegetal.&lt;/p&gt;","feedback":"&lt;p&gt;Cada região do gráfico representa o número de crianças que preferem o tipo de vegetal.&lt;/p&gt;","seed":{"parameters":[{"name":"Q1","label":"","list":[1,2,3,4,5]},{"name":"Q2","label":"","list":[1,2,3,4,5]},{"name":"Q3","label":"","list":[1,2,3,4,5]},{"name":"Q4","label":"","list":[1,2,3,4,5]},{"name":"Q5","label":"","list":["Berinjela","Espinafre","Brócolis","Ervilhas","Beterraba","Couve-flor","Cenoura"]},{"name":"Q6","label":"","list":["Berinjela","Espinafre","Brócolis","Ervilhas","Beterraba","Couve-flor","Cenoura"]},{"name":"Q7","label":"","list":["Berinjela","Espinafre","Brócolis","Ervilhas","Beterraba","Couve-flor","Cenoura"]},{"name":"Q8","label":"","list":["Berinjela","Espinafre","Brócolis","Ervilhas","Beterraba","Couve-flor","Cenoura"]}],"calculated":[{"name":"A1","label":"{{Q5}}","function":"{{Q1}}"},{"name":"A2","label":"{{Q6}}","function":"{{Q2}}"},{"name":"A3","label":"{{Q7}}","function":"{{Q3}}"},{"name":"A4","label":"{{Q8}}","function":"{{Q4}}"}],"uniques":true},"algorithm":{"name":"orderNumbers","params":{"order":"asc"}}}</v>
      </c>
      <c r="D912" s="184" t="str">
        <f t="shared" si="2"/>
        <v>#REF!</v>
      </c>
    </row>
    <row r="913" ht="15.75" customHeight="1">
      <c r="A913" s="184" t="str">
        <f>Seeds!AB656</f>
        <v>M4-EyP-5a-E-2</v>
      </c>
      <c r="B913" s="184" t="str">
        <f t="shared" si="291"/>
        <v>#REF!</v>
      </c>
      <c r="C913" s="184" t="str">
        <f>Seeds!AA656</f>
        <v>{"id":"M4-EyP-5a-E-2","stimulus":"&lt;p&gt;Neste gráfico de pizza, foram representados os gêneros dos filmes que alguns críticos de cinema viram durante um festival. Arraste e ordene os gêneros do mais para o menos visto. Coloque-os de cima para baixo.&lt;/p&gt;&lt;div style=\"display:flex; justify-content:center;\"&gt;&lt;div class=\"fr-chart ct-chart ct-minor-seventh\" data-chart='{\"type\": \"pie\", \"series\": [{{Q1}},{{Q2}},{{Q3}}], \"labels\":[\"{{Q4}}\",\"{{Q5}}\",\"{{Q6}}\"]}'&gt;&lt;/div&gt;&lt;/div&gt;","hint":"&lt;p&gt;Cada região do gráfico representa o número de filmes de cada gênero que os críticos viram.&lt;/p&gt;","feedback":"&lt;p&gt;Cada região do gráfico representa o número de filmes de cada gênero que os críticos viram.&lt;/p&gt;","seed":{"parameters":[{"name":"Q1","label":"","min":1,"max":6,"step":1},{"name":"Q2","label":"","min":1,"max":6,"step":1},{"name":"Q3","label":"","min":1,"max":6,"step":1},{"name":"Q4","label":"","list":["Drama","Aventura","Musical","Ficção científica"]},{"name":"Q5","label":"","list":["Drama","Aventura","Musical","Ficção científica"]},{"name":"Q6","label":"","list":["Drama","Aventura","Musical","Ficção científica"]}],"calculated":[{"name":"A1","label":"{{Q4}}","function":"{{Q1}}"},{"name":"A2","label":"{{Q5}}","function":"{{Q2}}"},{"name":"A3","label":"{{Q6}}","function":"{{Q3}}"}],"uniques":true},"algorithm":{"name":"orderNumbers","params":{"order":"desc"}}}</v>
      </c>
      <c r="D913" s="184" t="str">
        <f t="shared" si="2"/>
        <v>#REF!</v>
      </c>
    </row>
    <row r="914" ht="15.75" customHeight="1">
      <c r="A914" s="184" t="str">
        <f>Seeds!AB657</f>
        <v>M4-EyP-5a-E-3</v>
      </c>
      <c r="B914" s="184" t="str">
        <f t="shared" si="291"/>
        <v>#REF!</v>
      </c>
      <c r="C914" s="184" t="str">
        <f>Seeds!AA657</f>
        <v>{"id":"M4-EyP-5a-E-3","stimulus":"&lt;p&gt;Um grupo de amigos criou um gráfico de pizza como este para indicar seus animais de estimação preferidos. Arraste e ordene-os da maior para a menor preferência. Coloque-os de cima para baixo.&lt;/p&gt;&lt;div style=\"display:flex; justify-content:center;\"&gt;&lt;div class=\"fr-chart ct-chart ct-minor-seventh\" data-chart='{\"type\": \"pie\", \"series\": [{{Q1}},{{Q2}},{{Q3}}], \"labels\":[\"{{Q4}}\",\"{{Q5}}\",\"{{Q6}}\"]}'&gt;&lt;/div&gt;&lt;/div&gt;","hint":"&lt;p&gt;Cada região do gráfico representa o número de amigos que gostam do animal de estimação.&lt;/p&gt;","feedback":"&lt;p&gt;Cada região do gráfico representa o número de amigos que gostam do animal de estimação.&lt;/p&gt;","seed":{"parameters":[{"name":"Q1","label":"","list":[1,2,3,4,5]},{"name":"Q2","label":"","list":[1,2,3,4,5]},{"name":"Q3","label":"","list":[1,2,3,4,5]},{"name":"Q4","label":"","list":["Cachorros","Gatos","Hamsters","Coelhos","Peixes"]},{"name":"Q5","label":"","list":["Cachorros","Gatos","Hamsters","Coelhos","Peixes"]},{"name":"Q6","label":"","list":["Cachorros","Gatos","Hamsters","Coelhos","Peixes"]}],"calculated":[{"name":"A1","label":"{{Q4}}","function":"{{Q1}}"},{"name":"A2","label":"{{Q5}}","function":"{{Q2}}"},{"name":"A3","label":"{{Q6}}","function":"{{Q3}}"}],"uniques":true},"algorithm":{"name":"orderNumbers","params":{"order":"desc"}}}</v>
      </c>
      <c r="D914" s="184" t="str">
        <f t="shared" si="2"/>
        <v>#REF!</v>
      </c>
    </row>
    <row r="915" ht="15.75" customHeight="1">
      <c r="A915" s="184" t="str">
        <f>Seeds!AB658</f>
        <v>M4-EyP-6a-I-1</v>
      </c>
      <c r="B915" s="184" t="str">
        <f t="shared" si="291"/>
        <v>#REF!</v>
      </c>
      <c r="C915" s="184" t="str">
        <f>Seeds!AA658</f>
        <v>{"id":"M4-EyP-6a-I-1","stimulus":"&lt;p&gt;Arraste cada tipo de evento para a experiência que o descreve.&lt;/p&gt;","hint":"&lt;p&gt;Um &lt;b&gt;evento certo&lt;/b&gt; é aquele que ocorrerá com certeza, um &lt;b&gt;evento possível&lt;/b&gt; é aquele que pode ocorrer e um &lt;b&gt;evento impossível&lt;/b&gt; é aquele que ocorrerá nunca ocorrerá.&lt;/p&gt;","feedback":"&lt;p&gt;Um &lt;b&gt;evento certo&lt;/b&gt; é aquele que ocorrerá com certeza, um &lt;b&gt;evento possível&lt;/b&gt; é aquele que pode ocorrer e um &lt;b&gt;evento impossível&lt;/b&gt; é aquele que ocorrerá nunca ocorrerá.&lt;/p&gt;","seed":{"parameters":[{"name":"Q1","label":null,"list":["Obter cara ou coroa ao jogar uma moeda.","Obter um número maior que zero ao lançar um dado.","Entre dois adversários, um ganhar a partida de tênis."]},{"name":"Q2","label":null,"list":["Obter um cinco no lançamento de um dado.","Obter duas caras ao lançar duas moedas.","Um jogo de xadrez terminar empatado."]},{"name":"Q3","label":null,"list":["Lançar um dado e obter um 7.","Obter três caras ao lançar duas moedas.","Ganhar na loteria sem comprar um bilhete."]}],"calculated":[{"name":"A1","label":"Evento certo","function":"{{Q1}}","feedback":"&lt;p&gt;É um evento certo porque sempre acontece.&lt;/p&gt;"},{"name":"A2","label":"Evento possível","function":"{{Q2}}","feedback":"&lt;p&gt;É um evento possível porque existe uma probabilidade de que ele ocorra.&lt;/p&gt;"},{"name":"A3","label":"Evento impossível","function":"{{Q3}}","feedback":"&lt;p&gt;É um evento impossível porque nunca irá ocorrer.&lt;/p&gt;"}],"isNumToWords":true,"uniques":true},"algorithm":{"name":"linkOperationResult","params":{"invert":false},"template":"Match list"}}</v>
      </c>
      <c r="D915" s="184" t="str">
        <f t="shared" si="2"/>
        <v>#REF!</v>
      </c>
    </row>
    <row r="916" ht="15.75" customHeight="1">
      <c r="A916" s="184" t="str">
        <f>Seeds!AB659</f>
        <v>M4-EyP-6a-E-1</v>
      </c>
      <c r="B916" s="184" t="str">
        <f t="shared" si="291"/>
        <v>#REF!</v>
      </c>
      <c r="C916" s="184" t="str">
        <f>Seeds!AA659</f>
        <v>{"id":"M4-EyP-6a-E-1","stimulus":"&lt;p&gt;Indique que tipo de evento é o seguinte: &lt;i&gt;Sem olhar, pegar uma fruta desta fruteira.&lt;/i&gt;&lt;/p&gt;&lt;div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ocorrerá.&lt;/p&gt;","seed":{"parameters":[],"calculated":[{"name":"A1","label":"Evento certo"},{"name":"A2","label":"Evento possível","incorrect":true,"feedback":"&lt;p&gt;Este é um evento que vai acontecer com certeza, por isso é um evento certo.&lt;/p&gt;"},{"name":"A3","label":"Evento impossível","incorrect":true,"feedback":"&lt;p&gt;Este é um evento que vai acontecer com certeza, por isso é um evento certo.&lt;/p&gt;"}],"uniques":true},"algorithm":{"name":"trueFalse","template":"Multiple choice – standard","params":{"countCorrect":1,"countIncorrect":2,"showCheckIcon":true}}}</v>
      </c>
      <c r="D916" s="184" t="str">
        <f t="shared" si="2"/>
        <v>#REF!</v>
      </c>
    </row>
    <row r="917" ht="15.75" customHeight="1">
      <c r="A917" s="184" t="str">
        <f>Seeds!AB660</f>
        <v>M4-EyP-6a-E-2</v>
      </c>
      <c r="B917" s="184" t="str">
        <f t="shared" si="291"/>
        <v>#REF!</v>
      </c>
      <c r="C917" s="184" t="str">
        <f>Seeds!AA660</f>
        <v>{"id":"M4-EyP-6a-E-2","stimulus":"&lt;p&gt;Indique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uma banana","pegar uma laranja","pegar uma maça"]}],"calculated":[{"name":"A1","label":"Evento certo","incorrect":true,"feedback":"&lt;p&gt;Este evento pode acontecer, então é um evento possível.&lt;/p&gt;"},{"name":"A2","label":"Evento possível"},{"name":"A3","label":"Evento impossível","incorrect":true,"feedback":"&lt;p&gt;Este evento pode acontecer, então é um evento possível.&lt;/p&gt;"}],"uniques":true},"algorithm":{"name":"trueFalse","template":"Multiple choice – standard","params":{"countCorrect":1,"countIncorrect":2,"showCheckIcon":true}}}</v>
      </c>
      <c r="D917" s="184" t="str">
        <f t="shared" si="2"/>
        <v>#REF!</v>
      </c>
    </row>
    <row r="918" ht="15.75" customHeight="1">
      <c r="A918" s="184" t="str">
        <f>Seeds!AB661</f>
        <v>M4-EyP-6a-E-3</v>
      </c>
      <c r="B918" s="184" t="str">
        <f t="shared" si="291"/>
        <v>#REF!</v>
      </c>
      <c r="C918" s="184" t="str">
        <f>Seeds!AA661</f>
        <v>{"id":"M4-EyP-6a-E-3","stimulus":"&lt;p&gt;Indique que tipo de evento é o seguinte: &lt;i&gt;Sem olhar, {{Q1}}.&lt;/i&gt;&lt;/p&gt;&lt;div style=\"display:flex; justify-content:center;\"&gt;&lt;img src=\"https://blueberry-assets.oneclick.es/M4_EyP_6a_1.svg\" width=\"300\"&gt;&lt;/img&gt;&lt;/div&gt;","hint":"&lt;p&gt;Um &lt;b&gt;evento certo&lt;/b&gt; é aquele que ocorrerá com total certeza, um &lt;b&gt;evento possível&lt;/b&gt; é aquele que pode ocorrer e um &lt;b&gt;evento impossível&lt;/b&gt; é aquele que nunca ocorrerá.&lt;/p&gt;","feedback":"&lt;p&gt;Um &lt;b&gt;evento certo&lt;/b&gt; é aquele que ocorrerá com total certeza, um &lt;b&gt;evento possível&lt;/b&gt; é aquele que pode ocorrer e um &lt;b&gt;evento impossível&lt;/b&gt; é aquele que nunca ocorrerá.&lt;/p&gt;","seed":{"parameters":[{"name":"Q1","label":null,"list":["pegar um pêssego","pegar um livro"]}],"calculated":[{"name":"A1","label":"Evento certo","incorrect":true,"feedback":"&lt;p&gt;Este evento nunca acontecerá, por isso é um evento impossível.&lt;/p&gt;"},{"name":"A2","label":"Evento possível","incorrect":true,"feedback":"&lt;p&gt;Este evento nunca acontecerá, por isso é um evento impossível.&lt;/p&gt;"},{"name":"A3","label":"Evento impossível"}],"uniques":true},"algorithm":{"name":"trueFalse","template":"Multiple choice – standard","params":{"countCorrect":1,"countIncorrect":2,"showCheckIcon":true}}}</v>
      </c>
      <c r="D918" s="184" t="str">
        <f t="shared" si="2"/>
        <v>#REF!</v>
      </c>
    </row>
    <row r="919" ht="15.75" customHeight="1">
      <c r="A919" s="184" t="str">
        <f>Seeds!AB662</f>
        <v>M4-EyP-7a-I-1</v>
      </c>
      <c r="B919" s="184" t="str">
        <f t="shared" si="291"/>
        <v>#REF!</v>
      </c>
      <c r="C919" s="184" t="str">
        <f>Seeds!AA662</f>
        <v>{"id":"M4-EyP-7a-I-1","stimulus":"&lt;p&gt;Qual é a probabilidade de obter um número par no lançamento de um dado de {{Q1}} faces?&lt;/p&gt;","hint":"&lt;p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data-original-math=\"\\(\\frac{{{{{T1}}\\text{ números pares}}}}{{{{{Q1}}\\text{ caras}}}}\\)\" draggable=\"true\"&gt;\\(\\frac{{{{{T1}}\\text{ números pares}}}}{{{{{Q1}}\\text{ faces}}}}\\)&lt;/span&gt; = {{A1}}&lt;/p&gt;","seed":{"parameters":[{"name":"Q1","label":null,"list":[4,6,8,10,12,20]}],"calculated":[{"name":"T1","label":"{{function}}","function":"{{Q1}}/2","temp":true},{"name":"A1","label":"{{function}}","function":"&lt;span class=\"fr-math-v2 fr-draggable\" contenteditable=\"false\" data-original-math=\"\\(\\frac{{{T1}}}{{{Q1}}}\\)\" draggable=\"true\"&gt;\\(\\frac{{{T1}}}{{{Q1}}}\\)&lt;/span&gt;"},{"name":"A2","label":"{{function}}","function":"&lt;span class=\"fr-math-v2 fr-draggable\" contenteditable=\"false\" data-original-math=\"\\(\\frac{1}{{{Q1}}}\\)\" draggable=\"true\"&gt;\\(\\frac{1}{{{Q1}}}\\)&lt;/span&gt;","incorrect":true},{"name":"A3","label":"{{function}}","function":"&lt;span class=\"fr-math-v2 fr-draggable\" contenteditable=\"false\" data-original-math=\"\\(\\frac{{{Q1}}}{{{T1}}}\\)\" draggable=\"true\"&gt;\\(\\frac{{{Q1}}}{{{T1}}}\\)&lt;/span&gt;","incorrect":true}],"uniques":true},"algorithm":{"name":"trueFalse","template":"Multiple choice – standard","params":{"countCorrect":1,"countIncorrect":2,"showCheckIcon":true}}}</v>
      </c>
      <c r="D919" s="184" t="str">
        <f t="shared" si="2"/>
        <v>#REF!</v>
      </c>
    </row>
    <row r="920" ht="15.75" customHeight="1">
      <c r="A920" s="184" t="str">
        <f>Seeds!AB663</f>
        <v>M4-EyP-7a-I-2</v>
      </c>
      <c r="B920" s="184" t="str">
        <f t="shared" si="291"/>
        <v>#REF!</v>
      </c>
      <c r="C920" s="184" t="str">
        <f>Seeds!AA663</f>
        <v>{"id":"M4-EyP-7a-I-2","stimulus":"&lt;p&gt;Em uma urna foram colocadas {{Q1}} bolas de cor {{Q4}}, {{Q2}} de cor {{Q5}} e {{Q3}} de cor {{Q6}}. Sem olhar, qual será a probabilidade de tirar uma bola de cor {{Q4}} da caixa?&lt;/p&gt;","hint":"&lt;p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data-original-math=\"\\(\\frac{{{{{Q1}}\\text{ bolas de cor {{Q4}}}}}}{{{{{T1}}\\text{ bolas no total}}}}\\)\" draggable=\"true\"&gt;\\(\\frac{{{{{Q1}}\\text{ bolas de cor {{Q4}}}}}}{{{{{T1}}\\text{ bolas no total}}}}\\)&lt;/span&gt; = {{A1}}&lt;/p&gt;","seed":{"parameters":[{"name":"Q1","label":null,"list":[2,3,4,5]},{"name":"Q2","label":null,"list":[2,3,4,5]},{"name":"Q3","label":null,"list":[2,3,4,5]},{"name":"Q4","label":null,"list":["vermelha","azul","amarela"]},{"name":"Q5","label":null,"list":["vermelha","azul","amarela"]},{"name":"Q6","label":null,"list":["vermelha","azul","amarela"]}],"calculated":[{"name":"T1","label":"{{function}}","function":"{{Q1}}+{{Q2}}+{{Q3}}","temp":true},{"name":"A1","label":"{{function}}","function":"&lt;span class=\"fr-math-v2 fr-draggable\" contenteditable=\"false\" data-original-math=\"\\(\\frac{{{Q1}}}{{{T1}}}\\)\" draggable=\"true\"&gt;\\(\\frac{{{Q1}}}{{{T1}}}\\)&lt;/span&gt;"},{"name":"A2","label":"{{function}}","function":"&lt;span class=\"fr-math-v2 fr-draggable\" contenteditable=\"false\" data-original-math=\"\\(\\frac{{{Q2}}}{{{T1}}}\\)\" draggable=\"true\"&gt;\\(\\frac{{{Q2}}}{{{T1}}}\\)&lt;/span&gt;","incorrect":true},{"name":"A3","label":"{{function}}","function":"&lt;span class=\"fr-math-v2 fr-draggable\" contenteditable=\"false\" data-original-math=\"\\(\\frac{{{Q3}}}{{{T1}}}\\)\" draggable=\"true\"&gt;\\(\\frac{{{Q3}}}{{{T1}}}\\)&lt;/span&gt;","incorrect":true}],"uniques":true},"algorithm":{"name":"trueFalse","template":"Multiple choice – standard","params":{"countCorrect":1,"countIncorrect":2,"showCheckIcon":true}}}</v>
      </c>
      <c r="D920" s="184" t="str">
        <f t="shared" si="2"/>
        <v>#REF!</v>
      </c>
    </row>
    <row r="921" ht="15.75" customHeight="1">
      <c r="A921" s="184" t="str">
        <f>Seeds!AB664</f>
        <v>M4-EyP-7a-I-3</v>
      </c>
      <c r="B921" s="184" t="str">
        <f t="shared" si="291"/>
        <v>#REF!</v>
      </c>
      <c r="C921" s="184" t="str">
        <f>Seeds!AA664</f>
        <v>{"id":"M4-EyP-7a-I-3","stimulus":"&lt;p&gt;Em um concurso de televisão, há uma roleta que tem {{Q1}} setores {{Q4}}, {{Q2}} setores {{Q5}} e {{Q3}} setores {{Q6}}. Quando um jogador gira a roleta, qual é a probabilidade de cair em um setor {{Q6}}?&lt;/p&gt;","hint":"&lt;p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setores {{Q6}}}}}}{{{{{T1}}\\text{ setores no total}}}}\\)\" draggable=\"true\"&gt;\\(\\frac{{{{{Q3}}\\text{ setores {{Q6}}}}}}{{{{{T1}}\\text{ setores no total}}}}\\)&lt;/span&gt; = {{A1}}&lt;/p&gt;","seed":{"parameters":[{"name":"Q1","label":null,"list":[5,6,7,8,9]},{"name":"Q2","label":null,"list":[5,6,7,8,9]},{"name":"Q3","label":null,"list":[5,6,7,8,9]},{"name":"Q4","label":null,"list":["para ganhar dinheiro","para voltar a girar a roleta","para perder tudo"]},{"name":"Q5","label":null,"list":["para ganhar dinheiro","para voltar a girar a roleta","para perder tudo"]},{"name":"Q6","label":null,"list":["para ganhar dinheiro","para voltar a girar a roleta","para perder tudo"]}],"calculated":[{"name":"T1","label":"{{function}}","function":"{{Q1}}+{{Q2}}+{{Q3}}","temp":true},{"name":"A1","label":"{{function}}","function":"&lt;span class=\"fr-math-v2 fr-draggable\" contenteditable=\"false\" data-original-math=\"\\(\\frac{{{Q3}}}{{{T1}}}\\)\" draggable=\"true\"&gt;\\(\\frac{{{Q3}}}{{{T1}}}\\)&lt;/span&gt;"},{"name":"A2","label":"{{function}}","function":"&lt;span class=\"fr-math-v2 fr-draggable\" contenteditable=\"false\" data-original-math=\"\\(\\frac{{{Q1}}}{{{T1}}}\\)\" draggable=\"true\"&gt;\\(\\frac{{{Q1}}}{{{T1}}}\\)&lt;/span&gt;","incorrect":true},{"name":"A3","label":"{{function}}","function":"&lt;span class=\"fr-math-v2 fr-draggable\" contenteditable=\"false\" data-original-math=\"\\(\\frac{{{Q2}}}{{{T1}}}\\)\" draggable=\"true\"&gt;\\(\\frac{{{Q2}}}{{{T1}}}\\)&lt;/span&gt;","incorrect":true}],"uniques":true},"algorithm":{"name":"trueFalse","template":"Multiple choice – standard","params":{"countCorrect":1,"countIncorrect":2,"showCheckIcon":true}}}</v>
      </c>
      <c r="D921" s="184" t="str">
        <f t="shared" si="2"/>
        <v>#REF!</v>
      </c>
    </row>
    <row r="922" ht="15.75" customHeight="1">
      <c r="A922" s="184" t="str">
        <f>Seeds!AB665</f>
        <v>M4-EyP-7a-E-1</v>
      </c>
      <c r="B922" s="184" t="str">
        <f t="shared" si="291"/>
        <v>#REF!</v>
      </c>
      <c r="C922" s="184" t="str">
        <f>Seeds!AA665</f>
        <v>{"id":"M4-EyP-7a-E-1","stimulus":"&lt;p&gt;Se {{Q1}} bilhetes foram vendidos em uma rifa, qual é a probabilidade de que o prêmio vá para alguém que comprou {{Q2}}?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bilhetes comprados}}}}{{{{{Q1}}\\text{ bilhetes totais}}}}\\)\" draggable=\"true\"&gt;\\(\\frac{{{{{Q2}}\\text{ bilhetes comprados}}}}{{{{{Q1}}\\text{ bilhetes totais}}}}\\)&lt;/span&gt; = {{T1}}&lt;/p&gt;","seed":{"parameters":[{"name":"Q1","label":null,"min":100,"max":500,"step":10},{"name":"Q2","label":null,"min":10,"max":20,"step":1}],"calculated":[{"name":"T1","label":"{{function}}","function":"&lt;span class=\"fr-math-v2 fr-draggable\" contenteditable=\"false\" data-original-math=\"\\(\\frac{{{Q2}}}{{{Q1}}}\\)\" draggable=\"true\"&gt;\\(\\frac{{{Q2}}}{{{Q1}}}\\)&lt;/span&gt;","temp":true},{"name":"A1","label":"{{function}}","function":"\\frac{{{Q2}}}{{{Q1}}}"}],"uniques":true},"algorithm":{"name":"calculateOperation","params":{"method":"equivSymbolic","keyboard":"NUMERICAL"}}}</v>
      </c>
      <c r="D922" s="184" t="str">
        <f t="shared" si="2"/>
        <v>#REF!</v>
      </c>
    </row>
    <row r="923" ht="15.75" customHeight="1">
      <c r="A923" s="184" t="str">
        <f>Seeds!AB666</f>
        <v>M4-EyP-7a-E-2</v>
      </c>
      <c r="B923" s="184" t="str">
        <f t="shared" si="291"/>
        <v>#REF!</v>
      </c>
      <c r="C923" s="184" t="str">
        <f>Seeds!AA666</f>
        <v>{"id":"M4-EyP-7a-E-2","stimulus":"&lt;p&gt;Em um saco foram colocadas {{Q1}} balas de {{Q4}}, {{Q2}} de {{Q5}} e {{Q3}} de {{Q6}}. Ao ser retirada uma bala do saco sem olhar, qual é a probabilidade de se pegar uma bala de {{Q5}}? Expresse o resultado como uma fração.&lt;/p&gt;","template":"&lt;p&gt;A probabilidade é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data-original-math=\"\\(\\frac{{{{{Q2}}\\text{ balas de {{Q5}}}}}}{{{{{T1}}\\text{ balas no total}}}}\\)\" draggable=\"true\"&gt;\\(\\frac{{{{{Q2}}\\text{ balas de {{Q5}}}}}}{{{{{T1}}\\text{ balas no total}}}}\\)&lt;/span&gt; = {{T2}}&lt;/p&gt;","seed":{"parameters":[{"name":"Q1","label":null,"list":[2,3,4,5]},{"name":"Q2","label":null,"list":[2,3,4,5]},{"name":"Q3","label":null,"list":[2,3,4,5]},{"name":"Q4","label":null,"list":["limão","morango","menta"]},{"name":"Q5","label":null,"list":["limão","morango","menta"]},{"name":"Q6","label":null,"list":["limão","morango","menta"]}],"calculated":[{"name":"T1","label":"{{function}}","function":"{{Q1}}+{{Q2}}+{{Q3}}","temp":true},{"name":"T2","label":"{{function}}","function":"&lt;span class=\"fr-math-v2 fr-draggable\" contenteditable=\"false\" data-original-math=\"\\(\\frac{{{Q2}}}{{{T1}}}\\)\" draggable=\"true\"&gt;\\(\\frac{{{Q2}}}{{{T1}}}\\)&lt;/span&gt;","temp":true},{"name":"A1","label":"{{function}}","function":"\\frac{{{Q2}}}{{{T1}}}"}],"uniques":true},"algorithm":{"name":"calculateOperation","params":{"method":"equivSymbolic","keyboard":"NUMERICAL"}}}</v>
      </c>
      <c r="D923" s="184" t="str">
        <f t="shared" si="2"/>
        <v>#REF!</v>
      </c>
    </row>
    <row r="924" ht="15.75" customHeight="1">
      <c r="A924" s="184" t="str">
        <f>Seeds!AB667</f>
        <v>M4-EyP-7a-E-3</v>
      </c>
      <c r="B924" s="184" t="str">
        <f t="shared" si="291"/>
        <v>#REF!</v>
      </c>
      <c r="C924" s="184" t="str">
        <f>Seeds!AA667</f>
        <v>{"id":"M4-EyP-7a-E-3","stimulus":"&lt;p&gt;Santiago tem em sua estante {{Q1}} livros sobre {{Q4}}, {{Q2}} livros sobre {{Q5}} e {{Q3}} sobre {{Q6}}. Se ele retirar um livro da estante ao acaso e sem olhar, qual é a probabilidade de que ele tire um livro sobre {{Q6}}? Expresse o resultado como uma fração.&lt;/p&gt;","template":"&lt;p&gt;A probabilidade é de {{response}}.&lt;/p&gt;","hint":"&lt;p style=\"text-align: center\"&gt;Probabilidade de um evento = &lt;span class=\"fr-math-v2 fr-draggable\" contenteditable=\"false\" data-original-math=\"\\(\\frac{{{\\text{nº de casos favoráveis}}}}{{{\\text{nº de casos possíveis}}}}\\)\" draggable=\"true\"&gt;\\(\\frac{{{\\text{nº de casos favoráveis}}}}{{{\\text{nº de casos possíveis}}}}\\)&lt;/span&gt;&lt;/p&gt;","feedback":"&lt;p&gt;A fórmula para calcular a probabilidade de um evento aleatório é:&lt;/p&gt;&lt;p style=\"text-align: center\"&gt;Probabilidade de um evento = &lt;span class=\"fr-math-v2 fr-draggable\" contenteditable=\"false\" data-original-math=\"\\(\\frac{{{\\text{nº de casos favoráveis}}}}{{{\\text{nº de casos possíveis}}}}\\)\" draggable=\"true\"&gt;\\(\\frac{{{\\text{nº de casos favoráveis}}}}{{{\\text{nº de casos possíveis}}}}\\)&lt;/span&gt; = &lt;span class=\"fr-math-v2 fr-draggable\" contenteditable=\"false\" data-original-math=\"\\(\\frac{{{{{Q3}}\\text{ livros de {{Q6}}}}}}{{{{{T1}}\\text{ livros no total}}}}\\)\" draggable=\"true\"&gt;\\(\\frac{{{{{Q3}}\\text{ livros sobre {{Q6}}}}}}{{{{{T1}}\\text{ livros no total}}}}\\)&lt;/span&gt; = {{T2}}&lt;/p&gt;","seed":{"parameters":[{"name":"Q1","label":null,"list":[2,3,4,5]},{"name":"Q2","label":null,"list":[2,3,4,5]},{"name":"Q3","label":null,"list":[2,3,4,5]},{"name":"Q4","label":null,"list":["piratas","viagens no tempo","robôs"]},{"name":"Q5","label":null,"list":["piratas","viagens no tempo","robôs"]},{"name":"Q6","label":null,"list":["piratas","viagens no tempo","robôs"]}],"calculated":[{"name":"T1","label":"{{function}}","function":"{{Q1}}+{{Q2}}+{{Q3}}","temp":true},{"name":"T2","label":"{{function}}","function":"&lt;span class=\"fr-math-v2 fr-draggable\" contenteditable=\"false\" data-original-math=\"\\(\\frac{{{Q3}}}{{{T1}}}\\)\" draggable=\"true\"&gt;\\(\\frac{{{Q3}}}{{{T1}}}\\)&lt;/span&gt;","temp":true},{"name":"A1","label":"{{function}}","function":"\\frac{{{Q3}}}{{{T1}}}"}],"uniques":true},"algorithm":{"name":"calculateOperation","params":{"method":"equivSymbolic","keyboard":"NUMERICAL"}}}</v>
      </c>
      <c r="D924" s="184" t="str">
        <f t="shared" si="2"/>
        <v>#REF!</v>
      </c>
    </row>
  </sheetData>
  <drawing r:id="rId1"/>
</worksheet>
</file>